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MIPS-Research\31820-GRA\MEGA-MAC\7. STREAM 1\Indicators for NSW TAG website\Indicator suite downloaded from NSW TAG website\"/>
    </mc:Choice>
  </mc:AlternateContent>
  <xr:revisionPtr revIDLastSave="0" documentId="8_{95AEA8D8-146E-4981-AAAF-35A77E873EF8}" xr6:coauthVersionLast="36" xr6:coauthVersionMax="36" xr10:uidLastSave="{00000000-0000-0000-0000-000000000000}"/>
  <bookViews>
    <workbookView xWindow="0" yWindow="0" windowWidth="23040" windowHeight="10380" tabRatio="856" xr2:uid="{C38BC879-E653-4938-929B-5B9DD6A7D086}"/>
  </bookViews>
  <sheets>
    <sheet name="Data-Qtr1" sheetId="1" r:id="rId1"/>
    <sheet name="Data-Qtr2" sheetId="5" r:id="rId2"/>
    <sheet name="Data-Qtr3" sheetId="7" r:id="rId3"/>
    <sheet name="Data-Qtr4" sheetId="8" r:id="rId4"/>
    <sheet name="Data-Qtr5" sheetId="9" r:id="rId5"/>
    <sheet name="Data-Qtr6" sheetId="10" r:id="rId6"/>
    <sheet name="Data-Qtr7" sheetId="11" r:id="rId7"/>
    <sheet name="Data-Qtr8" sheetId="12" r:id="rId8"/>
    <sheet name="Indicator Summary" sheetId="2" r:id="rId9"/>
    <sheet name="Summary of Responses" sheetId="19" r:id="rId10"/>
    <sheet name="Summary_Graph_ref" sheetId="20" state="veryHidden" r:id="rId11"/>
    <sheet name="reference_latest_qtr_entered" sheetId="21" state="veryHidden" r:id="rId12"/>
    <sheet name="Reference-Qtr1" sheetId="4" state="veryHidden" r:id="rId13"/>
    <sheet name="Reference-Qtr2" sheetId="6" state="veryHidden" r:id="rId14"/>
    <sheet name="Reference-Qtr3" sheetId="13" state="veryHidden" r:id="rId15"/>
    <sheet name="Reference-Qtr4" sheetId="14" state="veryHidden" r:id="rId16"/>
    <sheet name="Reference-Qtr5" sheetId="16" state="veryHidden" r:id="rId17"/>
    <sheet name="Reference-Qtr6" sheetId="15" state="veryHidden" r:id="rId18"/>
    <sheet name="Reference-Qtr7" sheetId="18" state="veryHidden" r:id="rId19"/>
    <sheet name="Reference-Qtr8" sheetId="17" state="veryHidden" r:id="rId20"/>
    <sheet name="Indicator Specifications" sheetId="3" state="veryHidden" r:id="rId21"/>
  </sheets>
  <definedNames>
    <definedName name="audit_answer_flagq1y1" localSheetId="13">'Reference-Qtr2'!$H$16</definedName>
    <definedName name="audit_answer_flagq1y1" localSheetId="14">'Reference-Qtr3'!$H$16</definedName>
    <definedName name="audit_answer_flagq1y1" localSheetId="15">'Reference-Qtr4'!$H$16</definedName>
    <definedName name="audit_answer_flagq1y1" localSheetId="16">'Reference-Qtr5'!$H$16</definedName>
    <definedName name="audit_answer_flagq1y1" localSheetId="17">'Reference-Qtr6'!$H$16</definedName>
    <definedName name="audit_answer_flagq1y1" localSheetId="18">'Reference-Qtr7'!$H$16</definedName>
    <definedName name="audit_answer_flagq1y1" localSheetId="19">'Reference-Qtr8'!$H$16</definedName>
    <definedName name="audit_answer_flagq1y1">'Reference-Qtr1'!$H$16</definedName>
    <definedName name="audit_answer_flagq1y2" localSheetId="13">'Reference-Qtr2'!$H$20</definedName>
    <definedName name="audit_answer_flagq1y2" localSheetId="14">'Reference-Qtr3'!$H$20</definedName>
    <definedName name="audit_answer_flagq1y2" localSheetId="15">'Reference-Qtr4'!$H$20</definedName>
    <definedName name="audit_answer_flagq1y2" localSheetId="16">'Reference-Qtr5'!$H$20</definedName>
    <definedName name="audit_answer_flagq1y2" localSheetId="17">'Reference-Qtr6'!$H$20</definedName>
    <definedName name="audit_answer_flagq1y2" localSheetId="18">'Reference-Qtr7'!$H$20</definedName>
    <definedName name="audit_answer_flagq1y2" localSheetId="19">'Reference-Qtr8'!$H$20</definedName>
    <definedName name="audit_answer_flagq1y2">'Reference-Qtr1'!$H$20</definedName>
    <definedName name="audit_answer_flagq2y1" localSheetId="13">'Reference-Qtr2'!$H$17</definedName>
    <definedName name="audit_answer_flagq2y1" localSheetId="14">'Reference-Qtr3'!$H$17</definedName>
    <definedName name="audit_answer_flagq2y1" localSheetId="15">'Reference-Qtr4'!$H$17</definedName>
    <definedName name="audit_answer_flagq2y1" localSheetId="16">'Reference-Qtr5'!$H$17</definedName>
    <definedName name="audit_answer_flagq2y1" localSheetId="17">'Reference-Qtr6'!$H$17</definedName>
    <definedName name="audit_answer_flagq2y1" localSheetId="18">'Reference-Qtr7'!$H$17</definedName>
    <definedName name="audit_answer_flagq2y1" localSheetId="19">'Reference-Qtr8'!$H$17</definedName>
    <definedName name="audit_answer_flagq2y1">'Reference-Qtr1'!$H$17</definedName>
    <definedName name="audit_answer_flagq2y2" localSheetId="13">'Reference-Qtr2'!$H$21</definedName>
    <definedName name="audit_answer_flagq2y2" localSheetId="14">'Reference-Qtr3'!$H$21</definedName>
    <definedName name="audit_answer_flagq2y2" localSheetId="15">'Reference-Qtr4'!$H$21</definedName>
    <definedName name="audit_answer_flagq2y2" localSheetId="16">'Reference-Qtr5'!$H$21</definedName>
    <definedName name="audit_answer_flagq2y2" localSheetId="17">'Reference-Qtr6'!$H$21</definedName>
    <definedName name="audit_answer_flagq2y2" localSheetId="18">'Reference-Qtr7'!$H$21</definedName>
    <definedName name="audit_answer_flagq2y2" localSheetId="19">'Reference-Qtr8'!$H$21</definedName>
    <definedName name="audit_answer_flagq2y2">'Reference-Qtr1'!$H$21</definedName>
    <definedName name="audit_answer_flagq3y1" localSheetId="13">'Reference-Qtr2'!$H$18</definedName>
    <definedName name="audit_answer_flagq3y1" localSheetId="14">'Reference-Qtr3'!$H$18</definedName>
    <definedName name="audit_answer_flagq3y1" localSheetId="15">'Reference-Qtr4'!$H$18</definedName>
    <definedName name="audit_answer_flagq3y1" localSheetId="16">'Reference-Qtr5'!$H$18</definedName>
    <definedName name="audit_answer_flagq3y1" localSheetId="17">'Reference-Qtr6'!$H$18</definedName>
    <definedName name="audit_answer_flagq3y1" localSheetId="18">'Reference-Qtr7'!$H$18</definedName>
    <definedName name="audit_answer_flagq3y1" localSheetId="19">'Reference-Qtr8'!$H$18</definedName>
    <definedName name="audit_answer_flagq3y1">'Reference-Qtr1'!$H$18</definedName>
    <definedName name="audit_answer_flagq3y2" localSheetId="13">'Reference-Qtr2'!$H$22</definedName>
    <definedName name="audit_answer_flagq3y2" localSheetId="14">'Reference-Qtr3'!$H$22</definedName>
    <definedName name="audit_answer_flagq3y2" localSheetId="15">'Reference-Qtr4'!$H$22</definedName>
    <definedName name="audit_answer_flagq3y2" localSheetId="16">'Reference-Qtr5'!$H$22</definedName>
    <definedName name="audit_answer_flagq3y2" localSheetId="17">'Reference-Qtr6'!$H$22</definedName>
    <definedName name="audit_answer_flagq3y2" localSheetId="18">'Reference-Qtr7'!$H$22</definedName>
    <definedName name="audit_answer_flagq3y2" localSheetId="19">'Reference-Qtr8'!$H$22</definedName>
    <definedName name="audit_answer_flagq3y2">'Reference-Qtr1'!$H$22</definedName>
    <definedName name="audit_answer_flagq4y1" localSheetId="13">'Reference-Qtr2'!$H$19</definedName>
    <definedName name="audit_answer_flagq4y1" localSheetId="14">'Reference-Qtr3'!$H$19</definedName>
    <definedName name="audit_answer_flagq4y1" localSheetId="15">'Reference-Qtr4'!$H$19</definedName>
    <definedName name="audit_answer_flagq4y1" localSheetId="16">'Reference-Qtr5'!$H$19</definedName>
    <definedName name="audit_answer_flagq4y1" localSheetId="17">'Reference-Qtr6'!$H$19</definedName>
    <definedName name="audit_answer_flagq4y1" localSheetId="18">'Reference-Qtr7'!$H$19</definedName>
    <definedName name="audit_answer_flagq4y1" localSheetId="19">'Reference-Qtr8'!$H$19</definedName>
    <definedName name="audit_answer_flagq4y1">'Reference-Qtr1'!$H$19</definedName>
    <definedName name="audit_answer_flagq4y2" localSheetId="13">'Reference-Qtr2'!$H$23</definedName>
    <definedName name="audit_answer_flagq4y2" localSheetId="14">'Reference-Qtr3'!$H$23</definedName>
    <definedName name="audit_answer_flagq4y2" localSheetId="15">'Reference-Qtr4'!$H$23</definedName>
    <definedName name="audit_answer_flagq4y2" localSheetId="16">'Reference-Qtr5'!$H$23</definedName>
    <definedName name="audit_answer_flagq4y2" localSheetId="17">'Reference-Qtr6'!$H$23</definedName>
    <definedName name="audit_answer_flagq4y2" localSheetId="18">'Reference-Qtr7'!$H$23</definedName>
    <definedName name="audit_answer_flagq4y2" localSheetId="19">'Reference-Qtr8'!$H$23</definedName>
    <definedName name="audit_answer_flagq4y2">'Reference-Qtr1'!$H$23</definedName>
    <definedName name="GrandTotal_YesNA" localSheetId="13">'Reference-Qtr2'!#REF!</definedName>
    <definedName name="GrandTotal_YesNA" localSheetId="14">'Reference-Qtr3'!#REF!</definedName>
    <definedName name="GrandTotal_YesNA" localSheetId="15">'Reference-Qtr4'!#REF!</definedName>
    <definedName name="GrandTotal_YesNA" localSheetId="16">'Reference-Qtr5'!#REF!</definedName>
    <definedName name="GrandTotal_YesNA" localSheetId="17">'Reference-Qtr6'!#REF!</definedName>
    <definedName name="GrandTotal_YesNA" localSheetId="18">'Reference-Qtr7'!#REF!</definedName>
    <definedName name="GrandTotal_YesNA" localSheetId="19">'Reference-Qtr8'!#REF!</definedName>
    <definedName name="GrandTotal_YesNA">'Reference-Qtr1'!#REF!</definedName>
    <definedName name="hospitalname" localSheetId="13">'Reference-Qtr2'!$E$9</definedName>
    <definedName name="hospitalname" localSheetId="14">'Reference-Qtr3'!$E$9</definedName>
    <definedName name="hospitalname" localSheetId="15">'Reference-Qtr4'!$E$9</definedName>
    <definedName name="hospitalname" localSheetId="16">'Reference-Qtr5'!$E$9</definedName>
    <definedName name="hospitalname" localSheetId="17">'Reference-Qtr6'!$E$9</definedName>
    <definedName name="hospitalname" localSheetId="18">'Reference-Qtr7'!$E$9</definedName>
    <definedName name="hospitalname" localSheetId="19">'Reference-Qtr8'!$E$9</definedName>
    <definedName name="hospitalname">'Reference-Qtr1'!$E$9</definedName>
    <definedName name="Last_Audit_Date" localSheetId="13">'Reference-Qtr2'!$B$12</definedName>
    <definedName name="Last_Audit_Date" localSheetId="14">'Reference-Qtr3'!$B$12</definedName>
    <definedName name="Last_Audit_Date" localSheetId="15">'Reference-Qtr4'!$B$12</definedName>
    <definedName name="Last_Audit_Date" localSheetId="16">'Reference-Qtr5'!$B$12</definedName>
    <definedName name="Last_Audit_Date" localSheetId="17">'Reference-Qtr6'!$B$12</definedName>
    <definedName name="Last_Audit_Date" localSheetId="18">'Reference-Qtr7'!$B$12</definedName>
    <definedName name="Last_Audit_Date" localSheetId="19">'Reference-Qtr8'!$B$12</definedName>
    <definedName name="Last_Audit_Date">'Reference-Qtr1'!$B$12</definedName>
    <definedName name="Last_Audit_Date_qtr1">'Reference-Qtr1'!$B$12</definedName>
    <definedName name="Last_Audit_Date_qtr2">'Reference-Qtr2'!$B$12</definedName>
    <definedName name="Last_Audit_Date_qtr3">'Reference-Qtr3'!$B$12</definedName>
    <definedName name="Last_Audit_Date_qtr4">'Reference-Qtr4'!$B$12</definedName>
    <definedName name="Last_Audit_Date_qtr5">'Reference-Qtr5'!$B$12</definedName>
    <definedName name="Last_Audit_Date_qtr6">'Reference-Qtr6'!$B$12</definedName>
    <definedName name="Last_Audit_Date_qtr7">'Reference-Qtr7'!$B$12</definedName>
    <definedName name="Last_Audit_Date_qtr8">'Reference-Qtr8'!$B$12</definedName>
    <definedName name="last_qtr_audited">reference_latest_qtr_entered!$C$14</definedName>
    <definedName name="latest_qtr_string">reference_latest_qtr_entered!$C$15</definedName>
    <definedName name="Mandatory_Question_Qty" localSheetId="13">'Reference-Qtr2'!$B$11</definedName>
    <definedName name="Mandatory_Question_Qty" localSheetId="14">'Reference-Qtr3'!$B$11</definedName>
    <definedName name="Mandatory_Question_Qty" localSheetId="15">'Reference-Qtr4'!$B$11</definedName>
    <definedName name="Mandatory_Question_Qty" localSheetId="16">'Reference-Qtr5'!$B$11</definedName>
    <definedName name="Mandatory_Question_Qty" localSheetId="17">'Reference-Qtr6'!$B$11</definedName>
    <definedName name="Mandatory_Question_Qty" localSheetId="18">'Reference-Qtr7'!$B$11</definedName>
    <definedName name="Mandatory_Question_Qty" localSheetId="19">'Reference-Qtr8'!$B$11</definedName>
    <definedName name="Mandatory_Question_Qty">'Reference-Qtr1'!$B$11</definedName>
    <definedName name="Mean_Overall_percent_yesNA" localSheetId="13">'Reference-Qtr2'!#REF!</definedName>
    <definedName name="Mean_Overall_percent_yesNA" localSheetId="14">'Reference-Qtr3'!#REF!</definedName>
    <definedName name="Mean_Overall_percent_yesNA" localSheetId="15">'Reference-Qtr4'!#REF!</definedName>
    <definedName name="Mean_Overall_percent_yesNA" localSheetId="16">'Reference-Qtr5'!#REF!</definedName>
    <definedName name="Mean_Overall_percent_yesNA" localSheetId="17">'Reference-Qtr6'!#REF!</definedName>
    <definedName name="Mean_Overall_percent_yesNA" localSheetId="18">'Reference-Qtr7'!#REF!</definedName>
    <definedName name="Mean_Overall_percent_yesNA" localSheetId="19">'Reference-Qtr8'!#REF!</definedName>
    <definedName name="Mean_Overall_percent_yesNA">'Reference-Qtr1'!#REF!</definedName>
    <definedName name="num_residents" localSheetId="13">'Reference-Qtr2'!$D$10</definedName>
    <definedName name="num_residents" localSheetId="14">'Reference-Qtr3'!$D$10</definedName>
    <definedName name="num_residents" localSheetId="15">'Reference-Qtr4'!$D$10</definedName>
    <definedName name="num_residents" localSheetId="16">'Reference-Qtr5'!$D$10</definedName>
    <definedName name="num_residents" localSheetId="17">'Reference-Qtr6'!$D$10</definedName>
    <definedName name="num_residents" localSheetId="18">'Reference-Qtr7'!$D$10</definedName>
    <definedName name="num_residents" localSheetId="19">'Reference-Qtr8'!$D$10</definedName>
    <definedName name="num_residents">'Reference-Qtr1'!$D$10</definedName>
    <definedName name="num_residents_val" localSheetId="13">'Reference-Qtr2'!$E$10</definedName>
    <definedName name="num_residents_val" localSheetId="14">'Reference-Qtr3'!$E$10</definedName>
    <definedName name="num_residents_val" localSheetId="15">'Reference-Qtr4'!$E$10</definedName>
    <definedName name="num_residents_val" localSheetId="16">'Reference-Qtr5'!$E$10</definedName>
    <definedName name="num_residents_val" localSheetId="17">'Reference-Qtr6'!$E$10</definedName>
    <definedName name="num_residents_val" localSheetId="18">'Reference-Qtr7'!$E$10</definedName>
    <definedName name="num_residents_val" localSheetId="19">'Reference-Qtr8'!$E$10</definedName>
    <definedName name="num_residents_val">'Reference-Qtr1'!$E$10</definedName>
    <definedName name="num_yes_q1y1" localSheetId="13">'Reference-Qtr2'!#REF!</definedName>
    <definedName name="num_yes_q1y1" localSheetId="14">'Reference-Qtr3'!#REF!</definedName>
    <definedName name="num_yes_q1y1" localSheetId="15">'Reference-Qtr4'!#REF!</definedName>
    <definedName name="num_yes_q1y1" localSheetId="16">'Reference-Qtr5'!#REF!</definedName>
    <definedName name="num_yes_q1y1" localSheetId="17">'Reference-Qtr6'!#REF!</definedName>
    <definedName name="num_yes_q1y1" localSheetId="18">'Reference-Qtr7'!#REF!</definedName>
    <definedName name="num_yes_q1y1" localSheetId="19">'Reference-Qtr8'!#REF!</definedName>
    <definedName name="num_yes_q1y1">'Reference-Qtr1'!#REF!</definedName>
    <definedName name="num_yes_q1y2" localSheetId="13">'Reference-Qtr2'!#REF!</definedName>
    <definedName name="num_yes_q1y2" localSheetId="14">'Reference-Qtr3'!#REF!</definedName>
    <definedName name="num_yes_q1y2" localSheetId="15">'Reference-Qtr4'!#REF!</definedName>
    <definedName name="num_yes_q1y2" localSheetId="16">'Reference-Qtr5'!#REF!</definedName>
    <definedName name="num_yes_q1y2" localSheetId="17">'Reference-Qtr6'!#REF!</definedName>
    <definedName name="num_yes_q1y2" localSheetId="18">'Reference-Qtr7'!#REF!</definedName>
    <definedName name="num_yes_q1y2" localSheetId="19">'Reference-Qtr8'!#REF!</definedName>
    <definedName name="num_yes_q1y2">'Reference-Qtr1'!#REF!</definedName>
    <definedName name="num_yes_q2y1" localSheetId="13">'Reference-Qtr2'!#REF!</definedName>
    <definedName name="num_yes_q2y1" localSheetId="14">'Reference-Qtr3'!#REF!</definedName>
    <definedName name="num_yes_q2y1" localSheetId="15">'Reference-Qtr4'!#REF!</definedName>
    <definedName name="num_yes_q2y1" localSheetId="16">'Reference-Qtr5'!#REF!</definedName>
    <definedName name="num_yes_q2y1" localSheetId="17">'Reference-Qtr6'!#REF!</definedName>
    <definedName name="num_yes_q2y1" localSheetId="18">'Reference-Qtr7'!#REF!</definedName>
    <definedName name="num_yes_q2y1" localSheetId="19">'Reference-Qtr8'!#REF!</definedName>
    <definedName name="num_yes_q2y1">'Reference-Qtr1'!#REF!</definedName>
    <definedName name="num_yes_q2y2" localSheetId="13">'Reference-Qtr2'!#REF!</definedName>
    <definedName name="num_yes_q2y2" localSheetId="14">'Reference-Qtr3'!#REF!</definedName>
    <definedName name="num_yes_q2y2" localSheetId="15">'Reference-Qtr4'!#REF!</definedName>
    <definedName name="num_yes_q2y2" localSheetId="16">'Reference-Qtr5'!#REF!</definedName>
    <definedName name="num_yes_q2y2" localSheetId="17">'Reference-Qtr6'!#REF!</definedName>
    <definedName name="num_yes_q2y2" localSheetId="18">'Reference-Qtr7'!#REF!</definedName>
    <definedName name="num_yes_q2y2" localSheetId="19">'Reference-Qtr8'!#REF!</definedName>
    <definedName name="num_yes_q2y2">'Reference-Qtr1'!#REF!</definedName>
    <definedName name="num_yes_q3y1" localSheetId="13">'Reference-Qtr2'!#REF!</definedName>
    <definedName name="num_yes_q3y1" localSheetId="14">'Reference-Qtr3'!#REF!</definedName>
    <definedName name="num_yes_q3y1" localSheetId="15">'Reference-Qtr4'!#REF!</definedName>
    <definedName name="num_yes_q3y1" localSheetId="16">'Reference-Qtr5'!#REF!</definedName>
    <definedName name="num_yes_q3y1" localSheetId="17">'Reference-Qtr6'!#REF!</definedName>
    <definedName name="num_yes_q3y1" localSheetId="18">'Reference-Qtr7'!#REF!</definedName>
    <definedName name="num_yes_q3y1" localSheetId="19">'Reference-Qtr8'!#REF!</definedName>
    <definedName name="num_yes_q3y1">'Reference-Qtr1'!#REF!</definedName>
    <definedName name="num_yes_q3y2" localSheetId="13">'Reference-Qtr2'!#REF!</definedName>
    <definedName name="num_yes_q3y2" localSheetId="14">'Reference-Qtr3'!#REF!</definedName>
    <definedName name="num_yes_q3y2" localSheetId="15">'Reference-Qtr4'!#REF!</definedName>
    <definedName name="num_yes_q3y2" localSheetId="16">'Reference-Qtr5'!#REF!</definedName>
    <definedName name="num_yes_q3y2" localSheetId="17">'Reference-Qtr6'!#REF!</definedName>
    <definedName name="num_yes_q3y2" localSheetId="18">'Reference-Qtr7'!#REF!</definedName>
    <definedName name="num_yes_q3y2" localSheetId="19">'Reference-Qtr8'!#REF!</definedName>
    <definedName name="num_yes_q3y2">'Reference-Qtr1'!#REF!</definedName>
    <definedName name="num_yes_q4y1" localSheetId="13">'Reference-Qtr2'!#REF!</definedName>
    <definedName name="num_yes_q4y1" localSheetId="14">'Reference-Qtr3'!#REF!</definedName>
    <definedName name="num_yes_q4y1" localSheetId="15">'Reference-Qtr4'!#REF!</definedName>
    <definedName name="num_yes_q4y1" localSheetId="16">'Reference-Qtr5'!#REF!</definedName>
    <definedName name="num_yes_q4y1" localSheetId="17">'Reference-Qtr6'!#REF!</definedName>
    <definedName name="num_yes_q4y1" localSheetId="18">'Reference-Qtr7'!#REF!</definedName>
    <definedName name="num_yes_q4y1" localSheetId="19">'Reference-Qtr8'!#REF!</definedName>
    <definedName name="num_yes_q4y1">'Reference-Qtr1'!#REF!</definedName>
    <definedName name="num_yes_q4y2" localSheetId="13">'Reference-Qtr2'!#REF!</definedName>
    <definedName name="num_yes_q4y2" localSheetId="14">'Reference-Qtr3'!#REF!</definedName>
    <definedName name="num_yes_q4y2" localSheetId="15">'Reference-Qtr4'!#REF!</definedName>
    <definedName name="num_yes_q4y2" localSheetId="16">'Reference-Qtr5'!#REF!</definedName>
    <definedName name="num_yes_q4y2" localSheetId="17">'Reference-Qtr6'!#REF!</definedName>
    <definedName name="num_yes_q4y2" localSheetId="18">'Reference-Qtr7'!#REF!</definedName>
    <definedName name="num_yes_q4y2" localSheetId="19">'Reference-Qtr8'!#REF!</definedName>
    <definedName name="num_yes_q4y2">'Reference-Qtr1'!#REF!</definedName>
    <definedName name="Number_of_answered_rows" localSheetId="13">'Reference-Qtr2'!#REF!</definedName>
    <definedName name="Number_of_answered_rows" localSheetId="14">'Reference-Qtr3'!#REF!</definedName>
    <definedName name="Number_of_answered_rows" localSheetId="15">'Reference-Qtr4'!#REF!</definedName>
    <definedName name="Number_of_answered_rows" localSheetId="16">'Reference-Qtr5'!#REF!</definedName>
    <definedName name="Number_of_answered_rows" localSheetId="17">'Reference-Qtr6'!#REF!</definedName>
    <definedName name="Number_of_answered_rows" localSheetId="18">'Reference-Qtr7'!#REF!</definedName>
    <definedName name="Number_of_answered_rows" localSheetId="19">'Reference-Qtr8'!#REF!</definedName>
    <definedName name="Number_of_answered_rows">'Reference-Qtr1'!#REF!</definedName>
    <definedName name="optional_ind" localSheetId="13">'Reference-Qtr2'!#REF!</definedName>
    <definedName name="optional_ind" localSheetId="14">'Reference-Qtr3'!#REF!</definedName>
    <definedName name="optional_ind" localSheetId="15">'Reference-Qtr4'!#REF!</definedName>
    <definedName name="optional_ind" localSheetId="16">'Reference-Qtr5'!#REF!</definedName>
    <definedName name="optional_ind" localSheetId="17">'Reference-Qtr6'!#REF!</definedName>
    <definedName name="optional_ind" localSheetId="18">'Reference-Qtr7'!#REF!</definedName>
    <definedName name="optional_ind" localSheetId="19">'Reference-Qtr8'!#REF!</definedName>
    <definedName name="optional_ind">'Reference-Qtr1'!#REF!</definedName>
    <definedName name="primary_ind_flag" localSheetId="13">'Reference-Qtr2'!$P$116</definedName>
    <definedName name="primary_ind_flag" localSheetId="14">'Reference-Qtr3'!$P$116</definedName>
    <definedName name="primary_ind_flag" localSheetId="15">'Reference-Qtr4'!$P$116</definedName>
    <definedName name="primary_ind_flag" localSheetId="16">'Reference-Qtr5'!$P$116</definedName>
    <definedName name="primary_ind_flag" localSheetId="17">'Reference-Qtr6'!$P$116</definedName>
    <definedName name="primary_ind_flag" localSheetId="18">'Reference-Qtr7'!$P$116</definedName>
    <definedName name="primary_ind_flag" localSheetId="19">'Reference-Qtr8'!$P$116</definedName>
    <definedName name="primary_ind_flag">'Reference-Qtr1'!$P$116</definedName>
    <definedName name="primary_ind_flag_qtr1">'Reference-Qtr1'!$P$116</definedName>
    <definedName name="primary_ind_flag_qtr2">'Reference-Qtr2'!$P$116</definedName>
    <definedName name="primary_ind_flag_qtr3">'Reference-Qtr3'!$P$116</definedName>
    <definedName name="primary_ind_flag_qtr4">'Reference-Qtr4'!$P$116</definedName>
    <definedName name="primary_ind_flag_qtr5">'Reference-Qtr5'!$P$116</definedName>
    <definedName name="primary_ind_flag_qtr6">'Reference-Qtr6'!$P$116</definedName>
    <definedName name="primary_ind_flag_qtr7">'Reference-Qtr7'!$P$116</definedName>
    <definedName name="primary_ind_flag_qtr8">'Reference-Qtr8'!$P$116</definedName>
    <definedName name="Q1bAnswerList" localSheetId="13">'Reference-Qtr2'!$K$8:$K$10</definedName>
    <definedName name="Q1bAnswerList" localSheetId="14">'Reference-Qtr3'!$K$8:$K$10</definedName>
    <definedName name="Q1bAnswerList" localSheetId="15">'Reference-Qtr4'!$K$8:$K$10</definedName>
    <definedName name="Q1bAnswerList" localSheetId="16">'Reference-Qtr5'!$K$8:$K$10</definedName>
    <definedName name="Q1bAnswerList" localSheetId="17">'Reference-Qtr6'!$K$8:$K$10</definedName>
    <definedName name="Q1bAnswerList" localSheetId="18">'Reference-Qtr7'!$K$8:$K$10</definedName>
    <definedName name="Q1bAnswerList" localSheetId="19">'Reference-Qtr8'!$K$8:$K$10</definedName>
    <definedName name="Q1bAnswerList">'Reference-Qtr1'!$K$8:$K$10</definedName>
    <definedName name="Q1dAnswerList" localSheetId="13">'Reference-Qtr2'!$N$8:$N$10</definedName>
    <definedName name="Q1dAnswerList" localSheetId="14">'Reference-Qtr3'!$N$8:$N$10</definedName>
    <definedName name="Q1dAnswerList" localSheetId="15">'Reference-Qtr4'!$N$8:$N$10</definedName>
    <definedName name="Q1dAnswerList" localSheetId="16">'Reference-Qtr5'!$N$8:$N$10</definedName>
    <definedName name="Q1dAnswerList" localSheetId="17">'Reference-Qtr6'!$N$8:$N$10</definedName>
    <definedName name="Q1dAnswerList" localSheetId="18">'Reference-Qtr7'!$N$8:$N$10</definedName>
    <definedName name="Q1dAnswerList" localSheetId="19">'Reference-Qtr8'!$N$8:$N$10</definedName>
    <definedName name="Q1dAnswerList">'Reference-Qtr1'!$N$8:$N$10</definedName>
    <definedName name="qtr_options" localSheetId="13">'Reference-Qtr2'!$Q$4:$Q$11</definedName>
    <definedName name="qtr_options" localSheetId="14">'Reference-Qtr3'!$Q$4:$Q$11</definedName>
    <definedName name="qtr_options" localSheetId="15">'Reference-Qtr4'!$Q$4:$Q$11</definedName>
    <definedName name="qtr_options" localSheetId="16">'Reference-Qtr5'!$Q$4:$Q$11</definedName>
    <definedName name="qtr_options" localSheetId="17">'Reference-Qtr6'!$Q$4:$Q$11</definedName>
    <definedName name="qtr_options" localSheetId="18">'Reference-Qtr7'!$Q$4:$Q$11</definedName>
    <definedName name="qtr_options" localSheetId="19">'Reference-Qtr8'!$Q$4:$Q$11</definedName>
    <definedName name="qtr_options">'Reference-Qtr1'!$Q$4:$Q$11</definedName>
    <definedName name="reference_latest_qtr_entered">reference_latest_qtr_entered!$I$18</definedName>
    <definedName name="secondry_ind_1" localSheetId="13">'Reference-Qtr2'!$Q$116</definedName>
    <definedName name="secondry_ind_1" localSheetId="14">'Reference-Qtr3'!$Q$116</definedName>
    <definedName name="secondry_ind_1" localSheetId="15">'Reference-Qtr4'!$Q$116</definedName>
    <definedName name="secondry_ind_1" localSheetId="16">'Reference-Qtr5'!$Q$116</definedName>
    <definedName name="secondry_ind_1" localSheetId="17">'Reference-Qtr6'!$Q$116</definedName>
    <definedName name="secondry_ind_1" localSheetId="18">'Reference-Qtr7'!$Q$116</definedName>
    <definedName name="secondry_ind_1" localSheetId="19">'Reference-Qtr8'!$Q$116</definedName>
    <definedName name="secondry_ind_1">'Reference-Qtr1'!$Q$116</definedName>
    <definedName name="secondry_ind_1_qtr1">'Reference-Qtr1'!$Q$116</definedName>
    <definedName name="secondry_ind_1_qtr2">'Reference-Qtr2'!$Q$116</definedName>
    <definedName name="secondry_ind_1_qtr3">'Reference-Qtr3'!$Q$116</definedName>
    <definedName name="secondry_ind_1_qtr4">'Reference-Qtr4'!$Q$116</definedName>
    <definedName name="secondry_ind_1_qtr5">'Reference-Qtr5'!$Q$116</definedName>
    <definedName name="secondry_ind_1_qtr6">'Reference-Qtr6'!$Q$116</definedName>
    <definedName name="secondry_ind_1_qtr7">'Reference-Qtr7'!$Q$116</definedName>
    <definedName name="secondry_ind_1_qtr8">'Reference-Qtr8'!$Q$116</definedName>
    <definedName name="secondry_ind_2_denom" localSheetId="13">'Reference-Qtr2'!$S$116</definedName>
    <definedName name="secondry_ind_2_denom" localSheetId="14">'Reference-Qtr3'!$S$116</definedName>
    <definedName name="secondry_ind_2_denom" localSheetId="15">'Reference-Qtr4'!$S$116</definedName>
    <definedName name="secondry_ind_2_denom" localSheetId="16">'Reference-Qtr5'!$S$116</definedName>
    <definedName name="secondry_ind_2_denom" localSheetId="17">'Reference-Qtr6'!$S$116</definedName>
    <definedName name="secondry_ind_2_denom" localSheetId="18">'Reference-Qtr7'!$S$116</definedName>
    <definedName name="secondry_ind_2_denom" localSheetId="19">'Reference-Qtr8'!$S$116</definedName>
    <definedName name="secondry_ind_2_denom">'Reference-Qtr1'!$S$116</definedName>
    <definedName name="secondry_ind_2_denom_qtr1">'Reference-Qtr1'!$S$116</definedName>
    <definedName name="secondry_ind_2_denom_qtr2">'Reference-Qtr2'!$S$116</definedName>
    <definedName name="secondry_ind_2_denom_qtr3">'Reference-Qtr3'!$S$116</definedName>
    <definedName name="secondry_ind_2_denom_qtr4">'Reference-Qtr4'!$S$116</definedName>
    <definedName name="secondry_ind_2_denom_qtr5">'Reference-Qtr5'!$S$116</definedName>
    <definedName name="secondry_ind_2_denom_qtr6">'Reference-Qtr6'!$S$116</definedName>
    <definedName name="secondry_ind_2_denom_qtr7">'Reference-Qtr7'!$S$116</definedName>
    <definedName name="secondry_ind_2_denom_qtr8">'Reference-Qtr8'!$S$116</definedName>
    <definedName name="secondry_ind_2_nom" localSheetId="13">'Reference-Qtr2'!$R$116</definedName>
    <definedName name="secondry_ind_2_nom" localSheetId="14">'Reference-Qtr3'!$R$116</definedName>
    <definedName name="secondry_ind_2_nom" localSheetId="15">'Reference-Qtr4'!$R$116</definedName>
    <definedName name="secondry_ind_2_nom" localSheetId="16">'Reference-Qtr5'!$R$116</definedName>
    <definedName name="secondry_ind_2_nom" localSheetId="17">'Reference-Qtr6'!$R$116</definedName>
    <definedName name="secondry_ind_2_nom" localSheetId="18">'Reference-Qtr7'!$R$116</definedName>
    <definedName name="secondry_ind_2_nom" localSheetId="19">'Reference-Qtr8'!$R$116</definedName>
    <definedName name="secondry_ind_2_nom">'Reference-Qtr1'!$R$116</definedName>
    <definedName name="secondry_ind_2_nom_qtr1">'Reference-Qtr1'!$R$116</definedName>
    <definedName name="secondry_ind_2_nom_qtr2">'Reference-Qtr2'!$R$116</definedName>
    <definedName name="secondry_ind_2_nom_qtr3">'Reference-Qtr3'!$R$116</definedName>
    <definedName name="secondry_ind_2_nom_qtr4">'Reference-Qtr4'!$R$116</definedName>
    <definedName name="secondry_ind_2_nom_qtr5">'Reference-Qtr5'!$R$116</definedName>
    <definedName name="secondry_ind_2_nom_qtr6">'Reference-Qtr6'!$R$116</definedName>
    <definedName name="secondry_ind_2_nom_qtr7">'Reference-Qtr7'!$R$116</definedName>
    <definedName name="secondry_ind_2_nom_qtr8">'Reference-Qtr8'!$R$116</definedName>
    <definedName name="secondry_ind_3_denom" localSheetId="13">'Reference-Qtr2'!$U$116</definedName>
    <definedName name="secondry_ind_3_denom" localSheetId="14">'Reference-Qtr3'!$U$116</definedName>
    <definedName name="secondry_ind_3_denom" localSheetId="15">'Reference-Qtr4'!$U$116</definedName>
    <definedName name="secondry_ind_3_denom" localSheetId="16">'Reference-Qtr5'!$U$116</definedName>
    <definedName name="secondry_ind_3_denom" localSheetId="17">'Reference-Qtr6'!$U$116</definedName>
    <definedName name="secondry_ind_3_denom" localSheetId="18">'Reference-Qtr7'!$U$116</definedName>
    <definedName name="secondry_ind_3_denom" localSheetId="19">'Reference-Qtr8'!$U$116</definedName>
    <definedName name="secondry_ind_3_denom">'Reference-Qtr1'!$U$116</definedName>
    <definedName name="secondry_ind_3_denom_qtr1">'Reference-Qtr1'!$U$116</definedName>
    <definedName name="secondry_ind_3_denom_qtr2">'Reference-Qtr2'!$U$116</definedName>
    <definedName name="secondry_ind_3_denom_qtr3">'Reference-Qtr3'!$U$116</definedName>
    <definedName name="secondry_ind_3_denom_qtr4">'Reference-Qtr4'!$U$116</definedName>
    <definedName name="secondry_ind_3_denom_qtr5">'Reference-Qtr5'!$U$116</definedName>
    <definedName name="secondry_ind_3_denom_qtr6">'Reference-Qtr6'!$U$116</definedName>
    <definedName name="secondry_ind_3_denom_qtr7">'Reference-Qtr7'!$U$116</definedName>
    <definedName name="secondry_ind_3_denom_qtr8">'Reference-Qtr8'!$U$116</definedName>
    <definedName name="secondry_ind_3_nom" localSheetId="13">'Reference-Qtr2'!$T$116</definedName>
    <definedName name="secondry_ind_3_nom" localSheetId="14">'Reference-Qtr3'!$T$116</definedName>
    <definedName name="secondry_ind_3_nom" localSheetId="15">'Reference-Qtr4'!$T$116</definedName>
    <definedName name="secondry_ind_3_nom" localSheetId="16">'Reference-Qtr5'!$T$116</definedName>
    <definedName name="secondry_ind_3_nom" localSheetId="17">'Reference-Qtr6'!$T$116</definedName>
    <definedName name="secondry_ind_3_nom" localSheetId="18">'Reference-Qtr7'!$T$116</definedName>
    <definedName name="secondry_ind_3_nom" localSheetId="19">'Reference-Qtr8'!$T$116</definedName>
    <definedName name="secondry_ind_3_nom">'Reference-Qtr1'!$T$116</definedName>
    <definedName name="secondry_ind_3_nom_qtr1">'Reference-Qtr1'!$T$116</definedName>
    <definedName name="secondry_ind_3_nom_qtr2">'Reference-Qtr2'!$T$116</definedName>
    <definedName name="secondry_ind_3_nom_qtr3">'Reference-Qtr3'!$T$116</definedName>
    <definedName name="secondry_ind_3_nom_qtr4">'Reference-Qtr4'!$T$116</definedName>
    <definedName name="secondry_ind_3_nom_qtr5">'Reference-Qtr5'!$T$116</definedName>
    <definedName name="secondry_ind_3_nom_qtr6">'Reference-Qtr6'!$T$116</definedName>
    <definedName name="secondry_ind_3_nom_qtr7">'Reference-Qtr7'!$T$116</definedName>
    <definedName name="secondry_ind_3_nom_qtr8">'Reference-Qtr8'!$T$116</definedName>
    <definedName name="secondry_ind_4" localSheetId="13">'Reference-Qtr2'!$V$116</definedName>
    <definedName name="secondry_ind_4" localSheetId="14">'Reference-Qtr3'!$V$116</definedName>
    <definedName name="secondry_ind_4" localSheetId="15">'Reference-Qtr4'!$V$116</definedName>
    <definedName name="secondry_ind_4" localSheetId="16">'Reference-Qtr5'!$V$116</definedName>
    <definedName name="secondry_ind_4" localSheetId="17">'Reference-Qtr6'!$V$116</definedName>
    <definedName name="secondry_ind_4" localSheetId="18">'Reference-Qtr7'!$V$116</definedName>
    <definedName name="secondry_ind_4" localSheetId="19">'Reference-Qtr8'!$V$116</definedName>
    <definedName name="secondry_ind_4">'Reference-Qtr1'!$V$116</definedName>
    <definedName name="secondry_ind_4_qtr1">'Reference-Qtr1'!$V$116</definedName>
    <definedName name="secondry_ind_4_qtr2">'Reference-Qtr2'!$V$116</definedName>
    <definedName name="secondry_ind_4_qtr3">'Reference-Qtr3'!$V$116</definedName>
    <definedName name="secondry_ind_4_qtr4">'Reference-Qtr4'!$V$116</definedName>
    <definedName name="secondry_ind_4_qtr5">'Reference-Qtr5'!$V$116</definedName>
    <definedName name="secondry_ind_4_qtr6">'Reference-Qtr6'!$V$116</definedName>
    <definedName name="secondry_ind_4_qtr7">'Reference-Qtr7'!$V$116</definedName>
    <definedName name="secondry_ind_4_qtr8">'Reference-Qtr8'!$V$116</definedName>
    <definedName name="secondry_ind_5" localSheetId="13">'Reference-Qtr2'!$W$116</definedName>
    <definedName name="secondry_ind_5" localSheetId="14">'Reference-Qtr3'!$W$116</definedName>
    <definedName name="secondry_ind_5" localSheetId="15">'Reference-Qtr4'!$W$116</definedName>
    <definedName name="secondry_ind_5" localSheetId="16">'Reference-Qtr5'!$W$116</definedName>
    <definedName name="secondry_ind_5" localSheetId="17">'Reference-Qtr6'!$W$116</definedName>
    <definedName name="secondry_ind_5" localSheetId="18">'Reference-Qtr7'!$W$116</definedName>
    <definedName name="secondry_ind_5" localSheetId="19">'Reference-Qtr8'!$W$116</definedName>
    <definedName name="secondry_ind_5">'Reference-Qtr1'!$W$116</definedName>
    <definedName name="secondry_ind_5_qtr1">'Reference-Qtr1'!$W$116</definedName>
    <definedName name="secondry_ind_5_qtr2">'Reference-Qtr2'!$W$116</definedName>
    <definedName name="secondry_ind_5_qtr3">'Reference-Qtr3'!$W$116</definedName>
    <definedName name="secondry_ind_5_qtr4">'Reference-Qtr4'!$W$116</definedName>
    <definedName name="secondry_ind_5_qtr5">'Reference-Qtr5'!$W$116</definedName>
    <definedName name="secondry_ind_5_qtr6">'Reference-Qtr6'!$W$116</definedName>
    <definedName name="secondry_ind_5_qtr7">'Reference-Qtr7'!$W$116</definedName>
    <definedName name="secondry_ind_5_qtr8">'Reference-Qtr8'!$W$116</definedName>
    <definedName name="total_residents_audited" localSheetId="13">'Reference-Qtr2'!$E$11</definedName>
    <definedName name="total_residents_audited" localSheetId="14">'Reference-Qtr3'!$E$11</definedName>
    <definedName name="total_residents_audited" localSheetId="15">'Reference-Qtr4'!$E$11</definedName>
    <definedName name="total_residents_audited" localSheetId="16">'Reference-Qtr5'!$E$11</definedName>
    <definedName name="total_residents_audited" localSheetId="17">'Reference-Qtr6'!$E$11</definedName>
    <definedName name="total_residents_audited" localSheetId="18">'Reference-Qtr7'!$E$11</definedName>
    <definedName name="total_residents_audited" localSheetId="19">'Reference-Qtr8'!$E$11</definedName>
    <definedName name="total_residents_audited">'Reference-Qtr1'!$E$11</definedName>
    <definedName name="total_residents_audited_qtr1">'Reference-Qtr1'!$E$11</definedName>
    <definedName name="total_residents_audited_qtr2">'Reference-Qtr2'!$E$11</definedName>
    <definedName name="total_residents_audited_qtr3">'Reference-Qtr3'!$E$11</definedName>
    <definedName name="total_residents_audited_qtr4">'Reference-Qtr4'!$E$11</definedName>
    <definedName name="total_residents_audited_qtr5">'Reference-Qtr5'!$E$11</definedName>
    <definedName name="total_residents_audited_qtr6">'Reference-Qtr6'!$E$11</definedName>
    <definedName name="total_residents_audited_qtr7">'Reference-Qtr7'!$E$11</definedName>
    <definedName name="total_residents_audited_qtr8">'Reference-Qtr8'!$E$11</definedName>
    <definedName name="yes_to_1b" localSheetId="13">'Reference-Qtr2'!$E$119</definedName>
    <definedName name="yes_to_1b" localSheetId="14">'Reference-Qtr3'!$E$119</definedName>
    <definedName name="yes_to_1b" localSheetId="15">'Reference-Qtr4'!$E$119</definedName>
    <definedName name="yes_to_1b" localSheetId="16">'Reference-Qtr5'!$E$119</definedName>
    <definedName name="yes_to_1b" localSheetId="17">'Reference-Qtr6'!$E$119</definedName>
    <definedName name="yes_to_1b" localSheetId="18">'Reference-Qtr7'!$E$119</definedName>
    <definedName name="yes_to_1b" localSheetId="19">'Reference-Qtr8'!$E$119</definedName>
    <definedName name="yes_to_1b">'Reference-Qtr1'!$E$119</definedName>
    <definedName name="yes_to_1c" localSheetId="13">'Reference-Qtr2'!$E$119</definedName>
    <definedName name="yes_to_1c" localSheetId="14">'Reference-Qtr3'!$E$119</definedName>
    <definedName name="yes_to_1c" localSheetId="15">'Reference-Qtr4'!$E$119</definedName>
    <definedName name="yes_to_1c" localSheetId="16">'Reference-Qtr5'!$E$119</definedName>
    <definedName name="yes_to_1c" localSheetId="17">'Reference-Qtr6'!$E$119</definedName>
    <definedName name="yes_to_1c" localSheetId="18">'Reference-Qtr7'!$E$119</definedName>
    <definedName name="yes_to_1c" localSheetId="19">'Reference-Qtr8'!$E$119</definedName>
    <definedName name="yes_to_1c">'Reference-Qtr1'!$E$119</definedName>
    <definedName name="yes_to_1d" localSheetId="13">'Reference-Qtr2'!$F$122</definedName>
    <definedName name="yes_to_1d" localSheetId="14">'Reference-Qtr3'!$F$122</definedName>
    <definedName name="yes_to_1d" localSheetId="15">'Reference-Qtr4'!$F$122</definedName>
    <definedName name="yes_to_1d" localSheetId="16">'Reference-Qtr5'!$F$122</definedName>
    <definedName name="yes_to_1d" localSheetId="17">'Reference-Qtr6'!$F$122</definedName>
    <definedName name="yes_to_1d" localSheetId="18">'Reference-Qtr7'!$F$122</definedName>
    <definedName name="yes_to_1d" localSheetId="19">'Reference-Qtr8'!$F$122</definedName>
    <definedName name="yes_to_1d">'Reference-Qtr1'!$F$122</definedName>
    <definedName name="YesNo_List">'Reference-Qtr1'!$H$8:$H$9</definedName>
    <definedName name="YesNoNA_List">'Reference-Qtr1'!$H$8:$H$10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" i="21" l="1"/>
  <c r="A6" i="21"/>
  <c r="A5" i="21"/>
  <c r="F5" i="21"/>
  <c r="G5" i="21" s="1"/>
  <c r="C8" i="5" l="1"/>
  <c r="D7" i="19"/>
  <c r="E7" i="2"/>
  <c r="C8" i="10"/>
  <c r="C8" i="9"/>
  <c r="C8" i="8"/>
  <c r="C8" i="7"/>
  <c r="C8" i="11"/>
  <c r="C8" i="12"/>
  <c r="E11" i="21"/>
  <c r="E10" i="21"/>
  <c r="E9" i="21"/>
  <c r="E8" i="21"/>
  <c r="E7" i="21"/>
  <c r="E6" i="21"/>
  <c r="E5" i="21"/>
  <c r="E4" i="21"/>
  <c r="B12" i="13" l="1"/>
  <c r="F6" i="21" s="1"/>
  <c r="E10" i="13"/>
  <c r="L115" i="13"/>
  <c r="L114" i="13"/>
  <c r="L113" i="13"/>
  <c r="L112" i="13"/>
  <c r="L111" i="13"/>
  <c r="L110" i="13"/>
  <c r="L109" i="13"/>
  <c r="L108" i="13"/>
  <c r="L107" i="13"/>
  <c r="L106" i="13"/>
  <c r="L105" i="13"/>
  <c r="L104" i="13"/>
  <c r="L103" i="13"/>
  <c r="L102" i="13"/>
  <c r="L101" i="13"/>
  <c r="L100" i="13"/>
  <c r="L99" i="13"/>
  <c r="L98" i="13"/>
  <c r="L97" i="13"/>
  <c r="L96" i="13"/>
  <c r="L95" i="13"/>
  <c r="L94" i="13"/>
  <c r="L93" i="13"/>
  <c r="L92" i="13"/>
  <c r="L91" i="13"/>
  <c r="L90" i="13"/>
  <c r="L89" i="13"/>
  <c r="L88" i="13"/>
  <c r="L87" i="13"/>
  <c r="L86" i="13"/>
  <c r="L85" i="13"/>
  <c r="L84" i="13"/>
  <c r="L83" i="13"/>
  <c r="L82" i="13"/>
  <c r="L81" i="13"/>
  <c r="L80" i="13"/>
  <c r="L79" i="13"/>
  <c r="L78" i="13"/>
  <c r="L77" i="13"/>
  <c r="L76" i="13"/>
  <c r="L75" i="13"/>
  <c r="L74" i="13"/>
  <c r="L73" i="13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15" i="14"/>
  <c r="L114" i="14"/>
  <c r="L113" i="14"/>
  <c r="L112" i="14"/>
  <c r="L111" i="14"/>
  <c r="L110" i="14"/>
  <c r="L109" i="14"/>
  <c r="L108" i="14"/>
  <c r="L107" i="14"/>
  <c r="L106" i="14"/>
  <c r="L105" i="14"/>
  <c r="L104" i="14"/>
  <c r="L103" i="14"/>
  <c r="L102" i="14"/>
  <c r="L101" i="14"/>
  <c r="L100" i="14"/>
  <c r="L99" i="14"/>
  <c r="L98" i="14"/>
  <c r="L97" i="14"/>
  <c r="L96" i="14"/>
  <c r="L95" i="14"/>
  <c r="L94" i="14"/>
  <c r="L93" i="14"/>
  <c r="L92" i="14"/>
  <c r="L91" i="14"/>
  <c r="L90" i="14"/>
  <c r="L89" i="14"/>
  <c r="L88" i="14"/>
  <c r="L87" i="14"/>
  <c r="L86" i="14"/>
  <c r="L85" i="14"/>
  <c r="L84" i="14"/>
  <c r="L83" i="14"/>
  <c r="L82" i="14"/>
  <c r="L81" i="14"/>
  <c r="L80" i="14"/>
  <c r="L79" i="14"/>
  <c r="L78" i="14"/>
  <c r="L77" i="14"/>
  <c r="L76" i="14"/>
  <c r="L75" i="14"/>
  <c r="L74" i="14"/>
  <c r="L73" i="14"/>
  <c r="L72" i="14"/>
  <c r="L71" i="14"/>
  <c r="L70" i="14"/>
  <c r="L69" i="14"/>
  <c r="L68" i="14"/>
  <c r="L67" i="14"/>
  <c r="L66" i="14"/>
  <c r="L65" i="14"/>
  <c r="L64" i="14"/>
  <c r="L63" i="14"/>
  <c r="L62" i="14"/>
  <c r="L61" i="14"/>
  <c r="L60" i="14"/>
  <c r="L59" i="14"/>
  <c r="L58" i="14"/>
  <c r="L57" i="14"/>
  <c r="L56" i="14"/>
  <c r="L55" i="14"/>
  <c r="L54" i="14"/>
  <c r="L53" i="14"/>
  <c r="L52" i="14"/>
  <c r="L51" i="14"/>
  <c r="L50" i="14"/>
  <c r="L49" i="14"/>
  <c r="L48" i="14"/>
  <c r="L47" i="14"/>
  <c r="L46" i="14"/>
  <c r="L45" i="14"/>
  <c r="L44" i="14"/>
  <c r="L43" i="14"/>
  <c r="L42" i="14"/>
  <c r="L41" i="14"/>
  <c r="L40" i="14"/>
  <c r="L39" i="14"/>
  <c r="L38" i="14"/>
  <c r="L37" i="14"/>
  <c r="L36" i="14"/>
  <c r="L35" i="14"/>
  <c r="L34" i="14"/>
  <c r="L33" i="14"/>
  <c r="L32" i="14"/>
  <c r="L31" i="14"/>
  <c r="L30" i="14"/>
  <c r="L29" i="14"/>
  <c r="L28" i="14"/>
  <c r="L27" i="14"/>
  <c r="L26" i="14"/>
  <c r="L25" i="14"/>
  <c r="L24" i="14"/>
  <c r="L23" i="14"/>
  <c r="L22" i="14"/>
  <c r="L21" i="14"/>
  <c r="L20" i="14"/>
  <c r="L19" i="14"/>
  <c r="L18" i="14"/>
  <c r="L17" i="14"/>
  <c r="L16" i="14"/>
  <c r="B12" i="14"/>
  <c r="F7" i="21" s="1"/>
  <c r="E10" i="14"/>
  <c r="B12" i="16"/>
  <c r="F8" i="21" s="1"/>
  <c r="E10" i="16"/>
  <c r="L115" i="16"/>
  <c r="L114" i="16"/>
  <c r="L113" i="16"/>
  <c r="L112" i="16"/>
  <c r="L111" i="16"/>
  <c r="L110" i="16"/>
  <c r="L109" i="16"/>
  <c r="L108" i="16"/>
  <c r="L107" i="16"/>
  <c r="L106" i="16"/>
  <c r="L105" i="16"/>
  <c r="L104" i="16"/>
  <c r="L103" i="16"/>
  <c r="L102" i="16"/>
  <c r="L101" i="16"/>
  <c r="L100" i="16"/>
  <c r="L99" i="16"/>
  <c r="L98" i="16"/>
  <c r="L97" i="16"/>
  <c r="L96" i="16"/>
  <c r="L95" i="16"/>
  <c r="L94" i="16"/>
  <c r="L93" i="16"/>
  <c r="L92" i="16"/>
  <c r="L91" i="16"/>
  <c r="L90" i="16"/>
  <c r="L89" i="16"/>
  <c r="L88" i="16"/>
  <c r="L87" i="16"/>
  <c r="L86" i="16"/>
  <c r="L85" i="16"/>
  <c r="L84" i="16"/>
  <c r="L83" i="16"/>
  <c r="L82" i="16"/>
  <c r="L81" i="16"/>
  <c r="L80" i="16"/>
  <c r="L79" i="16"/>
  <c r="L78" i="16"/>
  <c r="L77" i="16"/>
  <c r="L76" i="16"/>
  <c r="L75" i="16"/>
  <c r="L74" i="16"/>
  <c r="L73" i="16"/>
  <c r="L72" i="16"/>
  <c r="L71" i="16"/>
  <c r="L70" i="16"/>
  <c r="L69" i="16"/>
  <c r="L68" i="16"/>
  <c r="L67" i="16"/>
  <c r="L66" i="16"/>
  <c r="L65" i="16"/>
  <c r="L64" i="16"/>
  <c r="L63" i="16"/>
  <c r="L62" i="16"/>
  <c r="L61" i="16"/>
  <c r="L60" i="16"/>
  <c r="L59" i="16"/>
  <c r="L58" i="16"/>
  <c r="L57" i="16"/>
  <c r="L56" i="16"/>
  <c r="L55" i="16"/>
  <c r="L54" i="16"/>
  <c r="L53" i="16"/>
  <c r="L52" i="16"/>
  <c r="L51" i="16"/>
  <c r="L50" i="16"/>
  <c r="L49" i="16"/>
  <c r="L48" i="16"/>
  <c r="L47" i="16"/>
  <c r="L46" i="16"/>
  <c r="L45" i="16"/>
  <c r="L44" i="16"/>
  <c r="L43" i="16"/>
  <c r="L42" i="16"/>
  <c r="L41" i="16"/>
  <c r="L40" i="16"/>
  <c r="L39" i="16"/>
  <c r="L38" i="16"/>
  <c r="L37" i="16"/>
  <c r="L36" i="16"/>
  <c r="L35" i="16"/>
  <c r="L34" i="16"/>
  <c r="L33" i="16"/>
  <c r="L32" i="16"/>
  <c r="L31" i="16"/>
  <c r="L30" i="16"/>
  <c r="L29" i="16"/>
  <c r="L28" i="16"/>
  <c r="L27" i="16"/>
  <c r="L26" i="16"/>
  <c r="L25" i="16"/>
  <c r="L24" i="16"/>
  <c r="L23" i="16"/>
  <c r="L22" i="16"/>
  <c r="L21" i="16"/>
  <c r="L20" i="16"/>
  <c r="L19" i="16"/>
  <c r="L18" i="16"/>
  <c r="L17" i="16"/>
  <c r="L16" i="16"/>
  <c r="L115" i="15"/>
  <c r="L114" i="15"/>
  <c r="L113" i="15"/>
  <c r="L112" i="15"/>
  <c r="L111" i="15"/>
  <c r="L110" i="15"/>
  <c r="L109" i="15"/>
  <c r="L108" i="15"/>
  <c r="L107" i="15"/>
  <c r="L106" i="15"/>
  <c r="L105" i="15"/>
  <c r="L104" i="15"/>
  <c r="L103" i="15"/>
  <c r="L102" i="15"/>
  <c r="L101" i="15"/>
  <c r="L100" i="15"/>
  <c r="L99" i="15"/>
  <c r="L98" i="15"/>
  <c r="L97" i="15"/>
  <c r="L96" i="15"/>
  <c r="L95" i="15"/>
  <c r="L94" i="15"/>
  <c r="L93" i="15"/>
  <c r="L92" i="15"/>
  <c r="L91" i="15"/>
  <c r="L90" i="15"/>
  <c r="L89" i="15"/>
  <c r="L88" i="15"/>
  <c r="L87" i="15"/>
  <c r="L86" i="15"/>
  <c r="L85" i="15"/>
  <c r="L84" i="15"/>
  <c r="L83" i="15"/>
  <c r="L82" i="15"/>
  <c r="L81" i="15"/>
  <c r="L80" i="15"/>
  <c r="L79" i="15"/>
  <c r="L78" i="15"/>
  <c r="L77" i="15"/>
  <c r="L76" i="15"/>
  <c r="L75" i="15"/>
  <c r="L74" i="15"/>
  <c r="L73" i="15"/>
  <c r="L72" i="15"/>
  <c r="L71" i="15"/>
  <c r="L70" i="15"/>
  <c r="L69" i="15"/>
  <c r="L68" i="15"/>
  <c r="L67" i="15"/>
  <c r="L66" i="15"/>
  <c r="L65" i="15"/>
  <c r="L64" i="15"/>
  <c r="L63" i="15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B12" i="15"/>
  <c r="F9" i="21" s="1"/>
  <c r="E10" i="15"/>
  <c r="B12" i="18"/>
  <c r="F10" i="21" s="1"/>
  <c r="E10" i="18"/>
  <c r="L115" i="18"/>
  <c r="L114" i="18"/>
  <c r="L113" i="18"/>
  <c r="L112" i="18"/>
  <c r="L111" i="18"/>
  <c r="L110" i="18"/>
  <c r="L109" i="18"/>
  <c r="L108" i="18"/>
  <c r="L107" i="18"/>
  <c r="L106" i="18"/>
  <c r="L105" i="18"/>
  <c r="L104" i="18"/>
  <c r="L103" i="18"/>
  <c r="L102" i="18"/>
  <c r="L101" i="18"/>
  <c r="L100" i="18"/>
  <c r="L99" i="18"/>
  <c r="L98" i="18"/>
  <c r="L97" i="18"/>
  <c r="L96" i="18"/>
  <c r="L95" i="18"/>
  <c r="L94" i="18"/>
  <c r="L93" i="18"/>
  <c r="L92" i="18"/>
  <c r="L91" i="18"/>
  <c r="L90" i="18"/>
  <c r="L89" i="18"/>
  <c r="L88" i="18"/>
  <c r="L87" i="18"/>
  <c r="L86" i="18"/>
  <c r="L85" i="18"/>
  <c r="L84" i="18"/>
  <c r="L83" i="18"/>
  <c r="L82" i="18"/>
  <c r="L81" i="18"/>
  <c r="L80" i="18"/>
  <c r="L79" i="18"/>
  <c r="L78" i="18"/>
  <c r="L77" i="18"/>
  <c r="L76" i="18"/>
  <c r="L75" i="18"/>
  <c r="L74" i="18"/>
  <c r="L73" i="18"/>
  <c r="L72" i="18"/>
  <c r="L71" i="18"/>
  <c r="L70" i="18"/>
  <c r="L69" i="18"/>
  <c r="L68" i="18"/>
  <c r="L67" i="18"/>
  <c r="L66" i="18"/>
  <c r="L65" i="18"/>
  <c r="L64" i="18"/>
  <c r="L63" i="18"/>
  <c r="L62" i="18"/>
  <c r="L61" i="18"/>
  <c r="L60" i="18"/>
  <c r="L59" i="18"/>
  <c r="L58" i="18"/>
  <c r="L57" i="18"/>
  <c r="L56" i="18"/>
  <c r="L55" i="18"/>
  <c r="L54" i="18"/>
  <c r="L53" i="18"/>
  <c r="L52" i="18"/>
  <c r="L51" i="18"/>
  <c r="L50" i="18"/>
  <c r="L49" i="18"/>
  <c r="L48" i="18"/>
  <c r="L47" i="18"/>
  <c r="L46" i="18"/>
  <c r="L45" i="18"/>
  <c r="L44" i="18"/>
  <c r="L43" i="18"/>
  <c r="L42" i="18"/>
  <c r="L41" i="18"/>
  <c r="L40" i="18"/>
  <c r="L39" i="18"/>
  <c r="L38" i="18"/>
  <c r="L37" i="18"/>
  <c r="L36" i="18"/>
  <c r="L35" i="18"/>
  <c r="L34" i="18"/>
  <c r="L33" i="18"/>
  <c r="L32" i="18"/>
  <c r="L31" i="18"/>
  <c r="L30" i="18"/>
  <c r="L29" i="18"/>
  <c r="L28" i="18"/>
  <c r="L27" i="18"/>
  <c r="L26" i="18"/>
  <c r="L25" i="18"/>
  <c r="L24" i="18"/>
  <c r="L23" i="18"/>
  <c r="L22" i="18"/>
  <c r="L21" i="18"/>
  <c r="L20" i="18"/>
  <c r="L19" i="18"/>
  <c r="L18" i="18"/>
  <c r="L17" i="18"/>
  <c r="L16" i="18"/>
  <c r="E10" i="17"/>
  <c r="B12" i="17"/>
  <c r="F11" i="21" s="1"/>
  <c r="L115" i="17"/>
  <c r="L114" i="17"/>
  <c r="L113" i="17"/>
  <c r="L112" i="17"/>
  <c r="L111" i="17"/>
  <c r="L110" i="17"/>
  <c r="L109" i="17"/>
  <c r="L108" i="17"/>
  <c r="L107" i="17"/>
  <c r="L106" i="17"/>
  <c r="L105" i="17"/>
  <c r="L104" i="17"/>
  <c r="L103" i="17"/>
  <c r="L102" i="17"/>
  <c r="L101" i="17"/>
  <c r="L100" i="17"/>
  <c r="L99" i="17"/>
  <c r="L98" i="17"/>
  <c r="L97" i="17"/>
  <c r="L96" i="17"/>
  <c r="L95" i="17"/>
  <c r="L94" i="17"/>
  <c r="L93" i="17"/>
  <c r="L92" i="17"/>
  <c r="L91" i="17"/>
  <c r="L90" i="17"/>
  <c r="L89" i="17"/>
  <c r="L88" i="17"/>
  <c r="L87" i="17"/>
  <c r="L86" i="17"/>
  <c r="L85" i="17"/>
  <c r="L84" i="17"/>
  <c r="L83" i="17"/>
  <c r="L82" i="17"/>
  <c r="L81" i="17"/>
  <c r="L80" i="17"/>
  <c r="L79" i="17"/>
  <c r="L78" i="17"/>
  <c r="L77" i="17"/>
  <c r="L76" i="17"/>
  <c r="L75" i="17"/>
  <c r="L74" i="17"/>
  <c r="L73" i="17"/>
  <c r="L72" i="17"/>
  <c r="L71" i="17"/>
  <c r="L70" i="17"/>
  <c r="L69" i="17"/>
  <c r="L68" i="17"/>
  <c r="L67" i="17"/>
  <c r="L66" i="17"/>
  <c r="L65" i="17"/>
  <c r="L64" i="17"/>
  <c r="L63" i="17"/>
  <c r="L62" i="17"/>
  <c r="L61" i="17"/>
  <c r="L60" i="17"/>
  <c r="L59" i="17"/>
  <c r="L58" i="17"/>
  <c r="L57" i="17"/>
  <c r="L56" i="17"/>
  <c r="L55" i="17"/>
  <c r="L54" i="17"/>
  <c r="L53" i="17"/>
  <c r="L52" i="17"/>
  <c r="L51" i="17"/>
  <c r="L50" i="17"/>
  <c r="L49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L30" i="17"/>
  <c r="L29" i="17"/>
  <c r="L28" i="17"/>
  <c r="L27" i="17"/>
  <c r="L26" i="17"/>
  <c r="L25" i="17"/>
  <c r="L24" i="17"/>
  <c r="L23" i="17"/>
  <c r="L22" i="17"/>
  <c r="L21" i="17"/>
  <c r="L20" i="17"/>
  <c r="L19" i="17"/>
  <c r="L18" i="17"/>
  <c r="L17" i="17"/>
  <c r="L16" i="17"/>
  <c r="R114" i="12"/>
  <c r="Q114" i="12"/>
  <c r="P114" i="12"/>
  <c r="R113" i="12"/>
  <c r="Q113" i="12"/>
  <c r="P113" i="12"/>
  <c r="R112" i="12"/>
  <c r="Q112" i="12"/>
  <c r="P112" i="12"/>
  <c r="R111" i="12"/>
  <c r="Q111" i="12"/>
  <c r="P111" i="12"/>
  <c r="R110" i="12"/>
  <c r="Q110" i="12"/>
  <c r="P110" i="12"/>
  <c r="R109" i="12"/>
  <c r="Q109" i="12"/>
  <c r="P109" i="12"/>
  <c r="R108" i="12"/>
  <c r="Q108" i="12"/>
  <c r="P108" i="12"/>
  <c r="R107" i="12"/>
  <c r="Q107" i="12"/>
  <c r="P107" i="12"/>
  <c r="R106" i="12"/>
  <c r="Q106" i="12"/>
  <c r="P106" i="12"/>
  <c r="R105" i="12"/>
  <c r="M106" i="17" s="1"/>
  <c r="Q105" i="12"/>
  <c r="P105" i="12"/>
  <c r="R104" i="12"/>
  <c r="Q104" i="12"/>
  <c r="P104" i="12"/>
  <c r="R103" i="12"/>
  <c r="Q103" i="12"/>
  <c r="P103" i="12"/>
  <c r="R102" i="12"/>
  <c r="Q102" i="12"/>
  <c r="P102" i="12"/>
  <c r="R101" i="12"/>
  <c r="Q101" i="12"/>
  <c r="P101" i="12"/>
  <c r="R100" i="12"/>
  <c r="Q100" i="12"/>
  <c r="P100" i="12"/>
  <c r="R99" i="12"/>
  <c r="Q99" i="12"/>
  <c r="P99" i="12"/>
  <c r="R98" i="12"/>
  <c r="Q98" i="12"/>
  <c r="P98" i="12"/>
  <c r="R97" i="12"/>
  <c r="Q97" i="12"/>
  <c r="P97" i="12"/>
  <c r="R96" i="12"/>
  <c r="Q96" i="12"/>
  <c r="P96" i="12"/>
  <c r="R95" i="12"/>
  <c r="Q95" i="12"/>
  <c r="P95" i="12"/>
  <c r="R94" i="12"/>
  <c r="Q94" i="12"/>
  <c r="P94" i="12"/>
  <c r="R93" i="12"/>
  <c r="Q93" i="12"/>
  <c r="P93" i="12"/>
  <c r="R92" i="12"/>
  <c r="Q92" i="12"/>
  <c r="P92" i="12"/>
  <c r="R91" i="12"/>
  <c r="M92" i="17" s="1"/>
  <c r="Q91" i="12"/>
  <c r="P91" i="12"/>
  <c r="R90" i="12"/>
  <c r="Q90" i="12"/>
  <c r="P90" i="12"/>
  <c r="R89" i="12"/>
  <c r="Q89" i="12"/>
  <c r="P89" i="12"/>
  <c r="R88" i="12"/>
  <c r="Q88" i="12"/>
  <c r="P88" i="12"/>
  <c r="R87" i="12"/>
  <c r="Q87" i="12"/>
  <c r="P87" i="12"/>
  <c r="R86" i="12"/>
  <c r="Q86" i="12"/>
  <c r="P86" i="12"/>
  <c r="R85" i="12"/>
  <c r="Q85" i="12"/>
  <c r="P85" i="12"/>
  <c r="R84" i="12"/>
  <c r="Q84" i="12"/>
  <c r="P84" i="12"/>
  <c r="R83" i="12"/>
  <c r="Q83" i="12"/>
  <c r="P83" i="12"/>
  <c r="R82" i="12"/>
  <c r="Q82" i="12"/>
  <c r="P82" i="12"/>
  <c r="R81" i="12"/>
  <c r="Q81" i="12"/>
  <c r="P81" i="12"/>
  <c r="R80" i="12"/>
  <c r="Q80" i="12"/>
  <c r="P80" i="12"/>
  <c r="R79" i="12"/>
  <c r="Q79" i="12"/>
  <c r="P79" i="12"/>
  <c r="R78" i="12"/>
  <c r="Q78" i="12"/>
  <c r="P78" i="12"/>
  <c r="R77" i="12"/>
  <c r="Q77" i="12"/>
  <c r="P77" i="12"/>
  <c r="R76" i="12"/>
  <c r="M77" i="17" s="1"/>
  <c r="Q76" i="12"/>
  <c r="P76" i="12"/>
  <c r="R75" i="12"/>
  <c r="Q75" i="12"/>
  <c r="P75" i="12"/>
  <c r="R74" i="12"/>
  <c r="Q74" i="12"/>
  <c r="P74" i="12"/>
  <c r="R73" i="12"/>
  <c r="Q73" i="12"/>
  <c r="P73" i="12"/>
  <c r="R72" i="12"/>
  <c r="Q72" i="12"/>
  <c r="P72" i="12"/>
  <c r="R71" i="12"/>
  <c r="Q71" i="12"/>
  <c r="P71" i="12"/>
  <c r="R70" i="12"/>
  <c r="Q70" i="12"/>
  <c r="P70" i="12"/>
  <c r="R69" i="12"/>
  <c r="Q69" i="12"/>
  <c r="P69" i="12"/>
  <c r="R68" i="12"/>
  <c r="Q68" i="12"/>
  <c r="P68" i="12"/>
  <c r="R67" i="12"/>
  <c r="Q67" i="12"/>
  <c r="P67" i="12"/>
  <c r="R66" i="12"/>
  <c r="Q66" i="12"/>
  <c r="P66" i="12"/>
  <c r="R65" i="12"/>
  <c r="Q65" i="12"/>
  <c r="P65" i="12"/>
  <c r="R64" i="12"/>
  <c r="Q64" i="12"/>
  <c r="P64" i="12"/>
  <c r="R63" i="12"/>
  <c r="Q63" i="12"/>
  <c r="P63" i="12"/>
  <c r="R62" i="12"/>
  <c r="Q62" i="12"/>
  <c r="P62" i="12"/>
  <c r="R61" i="12"/>
  <c r="Q61" i="12"/>
  <c r="P61" i="12"/>
  <c r="R60" i="12"/>
  <c r="Q60" i="12"/>
  <c r="P60" i="12"/>
  <c r="R59" i="12"/>
  <c r="Q59" i="12"/>
  <c r="P59" i="12"/>
  <c r="R58" i="12"/>
  <c r="Q58" i="12"/>
  <c r="P58" i="12"/>
  <c r="R57" i="12"/>
  <c r="Q57" i="12"/>
  <c r="P57" i="12"/>
  <c r="R56" i="12"/>
  <c r="Q56" i="12"/>
  <c r="P56" i="12"/>
  <c r="R55" i="12"/>
  <c r="Q55" i="12"/>
  <c r="P55" i="12"/>
  <c r="R54" i="12"/>
  <c r="Q54" i="12"/>
  <c r="P54" i="12"/>
  <c r="R53" i="12"/>
  <c r="Q53" i="12"/>
  <c r="P53" i="12"/>
  <c r="R52" i="12"/>
  <c r="M53" i="17" s="1"/>
  <c r="Q52" i="12"/>
  <c r="P52" i="12"/>
  <c r="R51" i="12"/>
  <c r="Q51" i="12"/>
  <c r="P51" i="12"/>
  <c r="R50" i="12"/>
  <c r="Q50" i="12"/>
  <c r="P50" i="12"/>
  <c r="R49" i="12"/>
  <c r="Q49" i="12"/>
  <c r="P49" i="12"/>
  <c r="R48" i="12"/>
  <c r="Q48" i="12"/>
  <c r="P48" i="12"/>
  <c r="R47" i="12"/>
  <c r="Q47" i="12"/>
  <c r="P47" i="12"/>
  <c r="R46" i="12"/>
  <c r="Q46" i="12"/>
  <c r="P46" i="12"/>
  <c r="R45" i="12"/>
  <c r="Q45" i="12"/>
  <c r="P45" i="12"/>
  <c r="R44" i="12"/>
  <c r="Q44" i="12"/>
  <c r="P44" i="12"/>
  <c r="R43" i="12"/>
  <c r="Q43" i="12"/>
  <c r="P43" i="12"/>
  <c r="R42" i="12"/>
  <c r="Q42" i="12"/>
  <c r="P42" i="12"/>
  <c r="R41" i="12"/>
  <c r="Q41" i="12"/>
  <c r="P41" i="12"/>
  <c r="R40" i="12"/>
  <c r="Q40" i="12"/>
  <c r="P40" i="12"/>
  <c r="R39" i="12"/>
  <c r="Q39" i="12"/>
  <c r="P39" i="12"/>
  <c r="R38" i="12"/>
  <c r="Q38" i="12"/>
  <c r="P38" i="12"/>
  <c r="R37" i="12"/>
  <c r="Q37" i="12"/>
  <c r="P37" i="12"/>
  <c r="R36" i="12"/>
  <c r="Q36" i="12"/>
  <c r="P36" i="12"/>
  <c r="R35" i="12"/>
  <c r="M36" i="17" s="1"/>
  <c r="Q35" i="12"/>
  <c r="P35" i="12"/>
  <c r="R34" i="12"/>
  <c r="Q34" i="12"/>
  <c r="P34" i="12"/>
  <c r="R33" i="12"/>
  <c r="Q33" i="12"/>
  <c r="P33" i="12"/>
  <c r="R32" i="12"/>
  <c r="Q32" i="12"/>
  <c r="P32" i="12"/>
  <c r="R31" i="12"/>
  <c r="Q31" i="12"/>
  <c r="P31" i="12"/>
  <c r="R30" i="12"/>
  <c r="Q30" i="12"/>
  <c r="P30" i="12"/>
  <c r="R29" i="12"/>
  <c r="Q29" i="12"/>
  <c r="P29" i="12"/>
  <c r="R28" i="12"/>
  <c r="Q28" i="12"/>
  <c r="P28" i="12"/>
  <c r="R27" i="12"/>
  <c r="Q27" i="12"/>
  <c r="P27" i="12"/>
  <c r="R26" i="12"/>
  <c r="Q26" i="12"/>
  <c r="P26" i="12"/>
  <c r="R25" i="12"/>
  <c r="Q25" i="12"/>
  <c r="P25" i="12"/>
  <c r="R24" i="12"/>
  <c r="Q24" i="12"/>
  <c r="P24" i="12"/>
  <c r="R23" i="12"/>
  <c r="Q23" i="12"/>
  <c r="P23" i="12"/>
  <c r="R22" i="12"/>
  <c r="Q22" i="12"/>
  <c r="P22" i="12"/>
  <c r="R21" i="12"/>
  <c r="Q21" i="12"/>
  <c r="P21" i="12"/>
  <c r="R20" i="12"/>
  <c r="Q20" i="12"/>
  <c r="P20" i="12"/>
  <c r="R19" i="12"/>
  <c r="Q19" i="12"/>
  <c r="P19" i="12"/>
  <c r="R18" i="12"/>
  <c r="Q18" i="12"/>
  <c r="P18" i="12"/>
  <c r="R17" i="12"/>
  <c r="Q17" i="12"/>
  <c r="P17" i="12"/>
  <c r="R16" i="12"/>
  <c r="Q16" i="12"/>
  <c r="P16" i="12"/>
  <c r="R15" i="12"/>
  <c r="Q15" i="12"/>
  <c r="P15" i="12"/>
  <c r="R114" i="11"/>
  <c r="Q114" i="11"/>
  <c r="P114" i="11"/>
  <c r="R113" i="11"/>
  <c r="Q113" i="11"/>
  <c r="P113" i="11"/>
  <c r="R112" i="11"/>
  <c r="Q112" i="11"/>
  <c r="P112" i="11"/>
  <c r="R111" i="11"/>
  <c r="Q111" i="11"/>
  <c r="P111" i="11"/>
  <c r="R110" i="11"/>
  <c r="Q110" i="11"/>
  <c r="P110" i="11"/>
  <c r="R109" i="11"/>
  <c r="Q109" i="11"/>
  <c r="P109" i="11"/>
  <c r="R108" i="11"/>
  <c r="Q108" i="11"/>
  <c r="P108" i="11"/>
  <c r="R107" i="11"/>
  <c r="Q107" i="11"/>
  <c r="P107" i="11"/>
  <c r="R106" i="11"/>
  <c r="Q106" i="11"/>
  <c r="P106" i="11"/>
  <c r="R105" i="11"/>
  <c r="Q105" i="11"/>
  <c r="P105" i="11"/>
  <c r="R104" i="11"/>
  <c r="Q104" i="11"/>
  <c r="P104" i="11"/>
  <c r="R103" i="11"/>
  <c r="Q103" i="11"/>
  <c r="P103" i="11"/>
  <c r="R102" i="11"/>
  <c r="M103" i="18" s="1"/>
  <c r="Q102" i="11"/>
  <c r="P102" i="11"/>
  <c r="R101" i="11"/>
  <c r="Q101" i="11"/>
  <c r="P101" i="11"/>
  <c r="R100" i="11"/>
  <c r="Q100" i="11"/>
  <c r="P100" i="11"/>
  <c r="R99" i="11"/>
  <c r="Q99" i="11"/>
  <c r="P99" i="11"/>
  <c r="R98" i="11"/>
  <c r="Q98" i="11"/>
  <c r="P98" i="11"/>
  <c r="R97" i="11"/>
  <c r="M98" i="18" s="1"/>
  <c r="Q97" i="11"/>
  <c r="P97" i="11"/>
  <c r="R96" i="11"/>
  <c r="Q96" i="11"/>
  <c r="P96" i="11"/>
  <c r="R95" i="11"/>
  <c r="Q95" i="11"/>
  <c r="P95" i="11"/>
  <c r="R94" i="11"/>
  <c r="Q94" i="11"/>
  <c r="P94" i="11"/>
  <c r="R93" i="11"/>
  <c r="Q93" i="11"/>
  <c r="P93" i="11"/>
  <c r="R92" i="11"/>
  <c r="Q92" i="11"/>
  <c r="P92" i="11"/>
  <c r="R91" i="11"/>
  <c r="Q91" i="11"/>
  <c r="P91" i="11"/>
  <c r="R90" i="11"/>
  <c r="Q90" i="11"/>
  <c r="P90" i="11"/>
  <c r="R89" i="11"/>
  <c r="Q89" i="11"/>
  <c r="P89" i="11"/>
  <c r="R88" i="11"/>
  <c r="Q88" i="11"/>
  <c r="P88" i="11"/>
  <c r="R87" i="11"/>
  <c r="Q87" i="11"/>
  <c r="P87" i="11"/>
  <c r="R86" i="11"/>
  <c r="Q86" i="11"/>
  <c r="P86" i="11"/>
  <c r="R85" i="11"/>
  <c r="M86" i="18" s="1"/>
  <c r="Q85" i="11"/>
  <c r="P85" i="11"/>
  <c r="R84" i="11"/>
  <c r="Q84" i="11"/>
  <c r="P84" i="11"/>
  <c r="R83" i="11"/>
  <c r="Q83" i="11"/>
  <c r="P83" i="11"/>
  <c r="R82" i="11"/>
  <c r="Q82" i="11"/>
  <c r="P82" i="11"/>
  <c r="R81" i="11"/>
  <c r="Q81" i="11"/>
  <c r="P81" i="11"/>
  <c r="R80" i="11"/>
  <c r="Q80" i="11"/>
  <c r="P80" i="11"/>
  <c r="R79" i="11"/>
  <c r="Q79" i="11"/>
  <c r="P79" i="11"/>
  <c r="R78" i="11"/>
  <c r="Q78" i="11"/>
  <c r="P78" i="11"/>
  <c r="R77" i="11"/>
  <c r="Q77" i="11"/>
  <c r="P77" i="11"/>
  <c r="R76" i="11"/>
  <c r="Q76" i="11"/>
  <c r="P76" i="11"/>
  <c r="R75" i="11"/>
  <c r="Q75" i="11"/>
  <c r="P75" i="11"/>
  <c r="R74" i="11"/>
  <c r="Q74" i="11"/>
  <c r="P74" i="11"/>
  <c r="R73" i="11"/>
  <c r="M74" i="18" s="1"/>
  <c r="Q73" i="11"/>
  <c r="P73" i="11"/>
  <c r="R72" i="11"/>
  <c r="Q72" i="11"/>
  <c r="P72" i="11"/>
  <c r="R71" i="11"/>
  <c r="M72" i="18" s="1"/>
  <c r="Q71" i="11"/>
  <c r="P71" i="11"/>
  <c r="R70" i="11"/>
  <c r="Q70" i="11"/>
  <c r="P70" i="11"/>
  <c r="R69" i="11"/>
  <c r="M70" i="18" s="1"/>
  <c r="Q69" i="11"/>
  <c r="P69" i="11"/>
  <c r="R68" i="11"/>
  <c r="Q68" i="11"/>
  <c r="P68" i="11"/>
  <c r="R67" i="11"/>
  <c r="Q67" i="11"/>
  <c r="P67" i="11"/>
  <c r="R66" i="11"/>
  <c r="Q66" i="11"/>
  <c r="P66" i="11"/>
  <c r="R65" i="11"/>
  <c r="Q65" i="11"/>
  <c r="P65" i="11"/>
  <c r="R64" i="11"/>
  <c r="Q64" i="11"/>
  <c r="P64" i="11"/>
  <c r="R63" i="11"/>
  <c r="Q63" i="11"/>
  <c r="P63" i="11"/>
  <c r="R62" i="11"/>
  <c r="Q62" i="11"/>
  <c r="P62" i="11"/>
  <c r="R61" i="11"/>
  <c r="Q61" i="11"/>
  <c r="P61" i="11"/>
  <c r="R60" i="11"/>
  <c r="Q60" i="11"/>
  <c r="P60" i="11"/>
  <c r="R59" i="11"/>
  <c r="Q59" i="11"/>
  <c r="P59" i="11"/>
  <c r="R58" i="11"/>
  <c r="Q58" i="11"/>
  <c r="P58" i="11"/>
  <c r="R57" i="11"/>
  <c r="M58" i="18" s="1"/>
  <c r="Q57" i="11"/>
  <c r="P57" i="11"/>
  <c r="R56" i="11"/>
  <c r="Q56" i="11"/>
  <c r="P56" i="11"/>
  <c r="R55" i="11"/>
  <c r="Q55" i="11"/>
  <c r="P55" i="11"/>
  <c r="R54" i="11"/>
  <c r="Q54" i="11"/>
  <c r="P54" i="11"/>
  <c r="R53" i="11"/>
  <c r="Q53" i="11"/>
  <c r="P53" i="11"/>
  <c r="R52" i="11"/>
  <c r="Q52" i="11"/>
  <c r="P52" i="11"/>
  <c r="R51" i="11"/>
  <c r="Q51" i="11"/>
  <c r="P51" i="11"/>
  <c r="R50" i="11"/>
  <c r="Q50" i="11"/>
  <c r="P50" i="11"/>
  <c r="R49" i="11"/>
  <c r="Q49" i="11"/>
  <c r="P49" i="11"/>
  <c r="R48" i="11"/>
  <c r="Q48" i="11"/>
  <c r="P48" i="11"/>
  <c r="R47" i="11"/>
  <c r="Q47" i="11"/>
  <c r="P47" i="11"/>
  <c r="R46" i="11"/>
  <c r="Q46" i="11"/>
  <c r="P46" i="11"/>
  <c r="R45" i="11"/>
  <c r="Q45" i="11"/>
  <c r="P45" i="11"/>
  <c r="R44" i="11"/>
  <c r="Q44" i="11"/>
  <c r="P44" i="11"/>
  <c r="R43" i="11"/>
  <c r="Q43" i="11"/>
  <c r="P43" i="11"/>
  <c r="R42" i="11"/>
  <c r="Q42" i="11"/>
  <c r="P42" i="11"/>
  <c r="R41" i="11"/>
  <c r="Q41" i="11"/>
  <c r="P41" i="11"/>
  <c r="R40" i="11"/>
  <c r="Q40" i="11"/>
  <c r="P40" i="11"/>
  <c r="R39" i="11"/>
  <c r="Q39" i="11"/>
  <c r="P39" i="11"/>
  <c r="R38" i="11"/>
  <c r="Q38" i="11"/>
  <c r="P38" i="11"/>
  <c r="R37" i="11"/>
  <c r="Q37" i="11"/>
  <c r="P37" i="11"/>
  <c r="R36" i="11"/>
  <c r="Q36" i="11"/>
  <c r="P36" i="11"/>
  <c r="R35" i="11"/>
  <c r="Q35" i="11"/>
  <c r="P35" i="11"/>
  <c r="R34" i="11"/>
  <c r="Q34" i="11"/>
  <c r="P34" i="11"/>
  <c r="R33" i="11"/>
  <c r="Q33" i="11"/>
  <c r="P33" i="11"/>
  <c r="R32" i="11"/>
  <c r="Q32" i="11"/>
  <c r="P32" i="11"/>
  <c r="R31" i="11"/>
  <c r="Q31" i="11"/>
  <c r="P31" i="11"/>
  <c r="R30" i="11"/>
  <c r="Q30" i="11"/>
  <c r="P30" i="11"/>
  <c r="R29" i="11"/>
  <c r="Q29" i="11"/>
  <c r="P29" i="11"/>
  <c r="R28" i="11"/>
  <c r="Q28" i="11"/>
  <c r="P28" i="11"/>
  <c r="R27" i="11"/>
  <c r="Q27" i="11"/>
  <c r="P27" i="11"/>
  <c r="R26" i="11"/>
  <c r="Q26" i="11"/>
  <c r="P26" i="11"/>
  <c r="R25" i="11"/>
  <c r="Q25" i="11"/>
  <c r="P25" i="11"/>
  <c r="R24" i="11"/>
  <c r="Q24" i="11"/>
  <c r="P24" i="11"/>
  <c r="R23" i="11"/>
  <c r="Q23" i="11"/>
  <c r="P23" i="11"/>
  <c r="R22" i="11"/>
  <c r="Q22" i="11"/>
  <c r="P22" i="11"/>
  <c r="R21" i="11"/>
  <c r="Q21" i="11"/>
  <c r="P21" i="11"/>
  <c r="R20" i="11"/>
  <c r="Q20" i="11"/>
  <c r="P20" i="11"/>
  <c r="R19" i="11"/>
  <c r="Q19" i="11"/>
  <c r="P19" i="11"/>
  <c r="R18" i="11"/>
  <c r="Q18" i="11"/>
  <c r="P18" i="11"/>
  <c r="R17" i="11"/>
  <c r="Q17" i="11"/>
  <c r="P17" i="11"/>
  <c r="R16" i="11"/>
  <c r="Q16" i="11"/>
  <c r="P16" i="11"/>
  <c r="R15" i="11"/>
  <c r="Q15" i="11"/>
  <c r="P15" i="11"/>
  <c r="R114" i="10"/>
  <c r="Q114" i="10"/>
  <c r="P114" i="10"/>
  <c r="R113" i="10"/>
  <c r="Q113" i="10"/>
  <c r="P113" i="10"/>
  <c r="R112" i="10"/>
  <c r="M113" i="15" s="1"/>
  <c r="Q112" i="10"/>
  <c r="P112" i="10"/>
  <c r="R111" i="10"/>
  <c r="Q111" i="10"/>
  <c r="P111" i="10"/>
  <c r="R110" i="10"/>
  <c r="Q110" i="10"/>
  <c r="P110" i="10"/>
  <c r="R109" i="10"/>
  <c r="Q109" i="10"/>
  <c r="P109" i="10"/>
  <c r="R108" i="10"/>
  <c r="Q108" i="10"/>
  <c r="P108" i="10"/>
  <c r="R107" i="10"/>
  <c r="Q107" i="10"/>
  <c r="P107" i="10"/>
  <c r="R106" i="10"/>
  <c r="Q106" i="10"/>
  <c r="P106" i="10"/>
  <c r="R105" i="10"/>
  <c r="M106" i="15" s="1"/>
  <c r="Q105" i="10"/>
  <c r="P105" i="10"/>
  <c r="R104" i="10"/>
  <c r="Q104" i="10"/>
  <c r="P104" i="10"/>
  <c r="R103" i="10"/>
  <c r="Q103" i="10"/>
  <c r="P103" i="10"/>
  <c r="R102" i="10"/>
  <c r="Q102" i="10"/>
  <c r="P102" i="10"/>
  <c r="R101" i="10"/>
  <c r="Q101" i="10"/>
  <c r="P101" i="10"/>
  <c r="R100" i="10"/>
  <c r="Q100" i="10"/>
  <c r="P100" i="10"/>
  <c r="R99" i="10"/>
  <c r="Q99" i="10"/>
  <c r="P99" i="10"/>
  <c r="R98" i="10"/>
  <c r="Q98" i="10"/>
  <c r="P98" i="10"/>
  <c r="R97" i="10"/>
  <c r="Q97" i="10"/>
  <c r="P97" i="10"/>
  <c r="R96" i="10"/>
  <c r="Q96" i="10"/>
  <c r="P96" i="10"/>
  <c r="R95" i="10"/>
  <c r="Q95" i="10"/>
  <c r="P95" i="10"/>
  <c r="R94" i="10"/>
  <c r="Q94" i="10"/>
  <c r="P94" i="10"/>
  <c r="R93" i="10"/>
  <c r="Q93" i="10"/>
  <c r="P93" i="10"/>
  <c r="R92" i="10"/>
  <c r="Q92" i="10"/>
  <c r="P92" i="10"/>
  <c r="R91" i="10"/>
  <c r="Q91" i="10"/>
  <c r="P91" i="10"/>
  <c r="R90" i="10"/>
  <c r="Q90" i="10"/>
  <c r="P90" i="10"/>
  <c r="R89" i="10"/>
  <c r="Q89" i="10"/>
  <c r="P89" i="10"/>
  <c r="R88" i="10"/>
  <c r="Q88" i="10"/>
  <c r="P88" i="10"/>
  <c r="R87" i="10"/>
  <c r="Q87" i="10"/>
  <c r="P87" i="10"/>
  <c r="R86" i="10"/>
  <c r="Q86" i="10"/>
  <c r="P86" i="10"/>
  <c r="R85" i="10"/>
  <c r="Q85" i="10"/>
  <c r="P85" i="10"/>
  <c r="R84" i="10"/>
  <c r="M85" i="15" s="1"/>
  <c r="Q84" i="10"/>
  <c r="P84" i="10"/>
  <c r="R83" i="10"/>
  <c r="M84" i="15" s="1"/>
  <c r="Q83" i="10"/>
  <c r="P83" i="10"/>
  <c r="R82" i="10"/>
  <c r="Q82" i="10"/>
  <c r="P82" i="10"/>
  <c r="R81" i="10"/>
  <c r="M82" i="15" s="1"/>
  <c r="Q81" i="10"/>
  <c r="P81" i="10"/>
  <c r="R80" i="10"/>
  <c r="Q80" i="10"/>
  <c r="P80" i="10"/>
  <c r="R79" i="10"/>
  <c r="Q79" i="10"/>
  <c r="P79" i="10"/>
  <c r="R78" i="10"/>
  <c r="Q78" i="10"/>
  <c r="P78" i="10"/>
  <c r="R77" i="10"/>
  <c r="Q77" i="10"/>
  <c r="P77" i="10"/>
  <c r="R76" i="10"/>
  <c r="M77" i="15" s="1"/>
  <c r="Q76" i="10"/>
  <c r="P76" i="10"/>
  <c r="R75" i="10"/>
  <c r="Q75" i="10"/>
  <c r="P75" i="10"/>
  <c r="R74" i="10"/>
  <c r="Q74" i="10"/>
  <c r="P74" i="10"/>
  <c r="R73" i="10"/>
  <c r="Q73" i="10"/>
  <c r="P73" i="10"/>
  <c r="R72" i="10"/>
  <c r="Q72" i="10"/>
  <c r="P72" i="10"/>
  <c r="R71" i="10"/>
  <c r="Q71" i="10"/>
  <c r="P71" i="10"/>
  <c r="R70" i="10"/>
  <c r="Q70" i="10"/>
  <c r="P70" i="10"/>
  <c r="R69" i="10"/>
  <c r="Q69" i="10"/>
  <c r="P69" i="10"/>
  <c r="R68" i="10"/>
  <c r="Q68" i="10"/>
  <c r="P68" i="10"/>
  <c r="R67" i="10"/>
  <c r="Q67" i="10"/>
  <c r="P67" i="10"/>
  <c r="R66" i="10"/>
  <c r="Q66" i="10"/>
  <c r="P66" i="10"/>
  <c r="R65" i="10"/>
  <c r="Q65" i="10"/>
  <c r="P65" i="10"/>
  <c r="R64" i="10"/>
  <c r="Q64" i="10"/>
  <c r="P64" i="10"/>
  <c r="R63" i="10"/>
  <c r="Q63" i="10"/>
  <c r="P63" i="10"/>
  <c r="R62" i="10"/>
  <c r="Q62" i="10"/>
  <c r="P62" i="10"/>
  <c r="R61" i="10"/>
  <c r="Q61" i="10"/>
  <c r="P61" i="10"/>
  <c r="R60" i="10"/>
  <c r="Q60" i="10"/>
  <c r="P60" i="10"/>
  <c r="R59" i="10"/>
  <c r="Q59" i="10"/>
  <c r="P59" i="10"/>
  <c r="R58" i="10"/>
  <c r="Q58" i="10"/>
  <c r="P58" i="10"/>
  <c r="R57" i="10"/>
  <c r="Q57" i="10"/>
  <c r="P57" i="10"/>
  <c r="R56" i="10"/>
  <c r="Q56" i="10"/>
  <c r="P56" i="10"/>
  <c r="R55" i="10"/>
  <c r="Q55" i="10"/>
  <c r="P55" i="10"/>
  <c r="R54" i="10"/>
  <c r="M55" i="15" s="1"/>
  <c r="Q54" i="10"/>
  <c r="P54" i="10"/>
  <c r="R53" i="10"/>
  <c r="Q53" i="10"/>
  <c r="P53" i="10"/>
  <c r="R52" i="10"/>
  <c r="Q52" i="10"/>
  <c r="P52" i="10"/>
  <c r="R51" i="10"/>
  <c r="Q51" i="10"/>
  <c r="P51" i="10"/>
  <c r="R50" i="10"/>
  <c r="Q50" i="10"/>
  <c r="P50" i="10"/>
  <c r="R49" i="10"/>
  <c r="Q49" i="10"/>
  <c r="P49" i="10"/>
  <c r="R48" i="10"/>
  <c r="M49" i="15" s="1"/>
  <c r="Q48" i="10"/>
  <c r="P48" i="10"/>
  <c r="R47" i="10"/>
  <c r="Q47" i="10"/>
  <c r="P47" i="10"/>
  <c r="R46" i="10"/>
  <c r="Q46" i="10"/>
  <c r="P46" i="10"/>
  <c r="R45" i="10"/>
  <c r="Q45" i="10"/>
  <c r="P45" i="10"/>
  <c r="R44" i="10"/>
  <c r="Q44" i="10"/>
  <c r="P44" i="10"/>
  <c r="R43" i="10"/>
  <c r="Q43" i="10"/>
  <c r="P43" i="10"/>
  <c r="R42" i="10"/>
  <c r="Q42" i="10"/>
  <c r="P42" i="10"/>
  <c r="R41" i="10"/>
  <c r="Q41" i="10"/>
  <c r="P41" i="10"/>
  <c r="R40" i="10"/>
  <c r="Q40" i="10"/>
  <c r="P40" i="10"/>
  <c r="R39" i="10"/>
  <c r="Q39" i="10"/>
  <c r="P39" i="10"/>
  <c r="R38" i="10"/>
  <c r="Q38" i="10"/>
  <c r="P38" i="10"/>
  <c r="R37" i="10"/>
  <c r="Q37" i="10"/>
  <c r="P37" i="10"/>
  <c r="R36" i="10"/>
  <c r="Q36" i="10"/>
  <c r="P36" i="10"/>
  <c r="R35" i="10"/>
  <c r="Q35" i="10"/>
  <c r="P35" i="10"/>
  <c r="R34" i="10"/>
  <c r="Q34" i="10"/>
  <c r="P34" i="10"/>
  <c r="R33" i="10"/>
  <c r="Q33" i="10"/>
  <c r="P33" i="10"/>
  <c r="R32" i="10"/>
  <c r="Q32" i="10"/>
  <c r="P32" i="10"/>
  <c r="R31" i="10"/>
  <c r="Q31" i="10"/>
  <c r="P31" i="10"/>
  <c r="R30" i="10"/>
  <c r="Q30" i="10"/>
  <c r="P30" i="10"/>
  <c r="R29" i="10"/>
  <c r="Q29" i="10"/>
  <c r="P29" i="10"/>
  <c r="R28" i="10"/>
  <c r="Q28" i="10"/>
  <c r="P28" i="10"/>
  <c r="R27" i="10"/>
  <c r="Q27" i="10"/>
  <c r="P27" i="10"/>
  <c r="R26" i="10"/>
  <c r="Q26" i="10"/>
  <c r="P26" i="10"/>
  <c r="R25" i="10"/>
  <c r="Q25" i="10"/>
  <c r="P25" i="10"/>
  <c r="R24" i="10"/>
  <c r="Q24" i="10"/>
  <c r="P24" i="10"/>
  <c r="R23" i="10"/>
  <c r="Q23" i="10"/>
  <c r="P23" i="10"/>
  <c r="R22" i="10"/>
  <c r="Q22" i="10"/>
  <c r="P22" i="10"/>
  <c r="R21" i="10"/>
  <c r="Q21" i="10"/>
  <c r="P21" i="10"/>
  <c r="R20" i="10"/>
  <c r="Q20" i="10"/>
  <c r="P20" i="10"/>
  <c r="R19" i="10"/>
  <c r="Q19" i="10"/>
  <c r="P19" i="10"/>
  <c r="R18" i="10"/>
  <c r="Q18" i="10"/>
  <c r="P18" i="10"/>
  <c r="R17" i="10"/>
  <c r="Q17" i="10"/>
  <c r="P17" i="10"/>
  <c r="R16" i="10"/>
  <c r="Q16" i="10"/>
  <c r="P16" i="10"/>
  <c r="R15" i="10"/>
  <c r="Q15" i="10"/>
  <c r="P15" i="10"/>
  <c r="R114" i="9"/>
  <c r="Q114" i="9"/>
  <c r="P114" i="9"/>
  <c r="R113" i="9"/>
  <c r="Q113" i="9"/>
  <c r="P113" i="9"/>
  <c r="R112" i="9"/>
  <c r="Q112" i="9"/>
  <c r="P112" i="9"/>
  <c r="R111" i="9"/>
  <c r="Q111" i="9"/>
  <c r="P111" i="9"/>
  <c r="R110" i="9"/>
  <c r="Q110" i="9"/>
  <c r="P110" i="9"/>
  <c r="R109" i="9"/>
  <c r="Q109" i="9"/>
  <c r="P109" i="9"/>
  <c r="R108" i="9"/>
  <c r="Q108" i="9"/>
  <c r="P108" i="9"/>
  <c r="R107" i="9"/>
  <c r="Q107" i="9"/>
  <c r="P107" i="9"/>
  <c r="R106" i="9"/>
  <c r="Q106" i="9"/>
  <c r="P106" i="9"/>
  <c r="R105" i="9"/>
  <c r="Q105" i="9"/>
  <c r="P105" i="9"/>
  <c r="R104" i="9"/>
  <c r="Q104" i="9"/>
  <c r="P104" i="9"/>
  <c r="R103" i="9"/>
  <c r="Q103" i="9"/>
  <c r="P103" i="9"/>
  <c r="R102" i="9"/>
  <c r="Q102" i="9"/>
  <c r="P102" i="9"/>
  <c r="R101" i="9"/>
  <c r="Q101" i="9"/>
  <c r="P101" i="9"/>
  <c r="R100" i="9"/>
  <c r="Q100" i="9"/>
  <c r="P100" i="9"/>
  <c r="R99" i="9"/>
  <c r="Q99" i="9"/>
  <c r="P99" i="9"/>
  <c r="R98" i="9"/>
  <c r="Q98" i="9"/>
  <c r="P98" i="9"/>
  <c r="R97" i="9"/>
  <c r="Q97" i="9"/>
  <c r="P97" i="9"/>
  <c r="R96" i="9"/>
  <c r="Q96" i="9"/>
  <c r="P96" i="9"/>
  <c r="R95" i="9"/>
  <c r="M96" i="16" s="1"/>
  <c r="Q95" i="9"/>
  <c r="P95" i="9"/>
  <c r="R94" i="9"/>
  <c r="Q94" i="9"/>
  <c r="P94" i="9"/>
  <c r="R93" i="9"/>
  <c r="Q93" i="9"/>
  <c r="P93" i="9"/>
  <c r="R92" i="9"/>
  <c r="M93" i="16" s="1"/>
  <c r="Q92" i="9"/>
  <c r="P92" i="9"/>
  <c r="R91" i="9"/>
  <c r="Q91" i="9"/>
  <c r="P91" i="9"/>
  <c r="R90" i="9"/>
  <c r="Q90" i="9"/>
  <c r="P90" i="9"/>
  <c r="R89" i="9"/>
  <c r="Q89" i="9"/>
  <c r="P89" i="9"/>
  <c r="R88" i="9"/>
  <c r="Q88" i="9"/>
  <c r="P88" i="9"/>
  <c r="R87" i="9"/>
  <c r="Q87" i="9"/>
  <c r="P87" i="9"/>
  <c r="R86" i="9"/>
  <c r="Q86" i="9"/>
  <c r="P86" i="9"/>
  <c r="R85" i="9"/>
  <c r="Q85" i="9"/>
  <c r="P85" i="9"/>
  <c r="R84" i="9"/>
  <c r="Q84" i="9"/>
  <c r="P84" i="9"/>
  <c r="R83" i="9"/>
  <c r="Q83" i="9"/>
  <c r="P83" i="9"/>
  <c r="R82" i="9"/>
  <c r="Q82" i="9"/>
  <c r="P82" i="9"/>
  <c r="R81" i="9"/>
  <c r="Q81" i="9"/>
  <c r="P81" i="9"/>
  <c r="R80" i="9"/>
  <c r="Q80" i="9"/>
  <c r="P80" i="9"/>
  <c r="R79" i="9"/>
  <c r="Q79" i="9"/>
  <c r="P79" i="9"/>
  <c r="R78" i="9"/>
  <c r="M79" i="16" s="1"/>
  <c r="Q78" i="9"/>
  <c r="P78" i="9"/>
  <c r="R77" i="9"/>
  <c r="Q77" i="9"/>
  <c r="P77" i="9"/>
  <c r="R76" i="9"/>
  <c r="Q76" i="9"/>
  <c r="P76" i="9"/>
  <c r="R75" i="9"/>
  <c r="Q75" i="9"/>
  <c r="P75" i="9"/>
  <c r="R74" i="9"/>
  <c r="Q74" i="9"/>
  <c r="P74" i="9"/>
  <c r="R73" i="9"/>
  <c r="Q73" i="9"/>
  <c r="P73" i="9"/>
  <c r="R72" i="9"/>
  <c r="Q72" i="9"/>
  <c r="P72" i="9"/>
  <c r="R71" i="9"/>
  <c r="Q71" i="9"/>
  <c r="P71" i="9"/>
  <c r="R70" i="9"/>
  <c r="Q70" i="9"/>
  <c r="P70" i="9"/>
  <c r="R69" i="9"/>
  <c r="Q69" i="9"/>
  <c r="P69" i="9"/>
  <c r="R68" i="9"/>
  <c r="M69" i="16" s="1"/>
  <c r="Q68" i="9"/>
  <c r="P68" i="9"/>
  <c r="R67" i="9"/>
  <c r="Q67" i="9"/>
  <c r="P67" i="9"/>
  <c r="R66" i="9"/>
  <c r="Q66" i="9"/>
  <c r="P66" i="9"/>
  <c r="R65" i="9"/>
  <c r="Q65" i="9"/>
  <c r="P65" i="9"/>
  <c r="R64" i="9"/>
  <c r="M65" i="16" s="1"/>
  <c r="Q64" i="9"/>
  <c r="P64" i="9"/>
  <c r="R63" i="9"/>
  <c r="Q63" i="9"/>
  <c r="P63" i="9"/>
  <c r="R62" i="9"/>
  <c r="Q62" i="9"/>
  <c r="P62" i="9"/>
  <c r="R61" i="9"/>
  <c r="Q61" i="9"/>
  <c r="P61" i="9"/>
  <c r="R60" i="9"/>
  <c r="Q60" i="9"/>
  <c r="P60" i="9"/>
  <c r="R59" i="9"/>
  <c r="Q59" i="9"/>
  <c r="P59" i="9"/>
  <c r="R58" i="9"/>
  <c r="Q58" i="9"/>
  <c r="P58" i="9"/>
  <c r="R57" i="9"/>
  <c r="Q57" i="9"/>
  <c r="P57" i="9"/>
  <c r="R56" i="9"/>
  <c r="Q56" i="9"/>
  <c r="P56" i="9"/>
  <c r="R55" i="9"/>
  <c r="Q55" i="9"/>
  <c r="P55" i="9"/>
  <c r="R54" i="9"/>
  <c r="Q54" i="9"/>
  <c r="P54" i="9"/>
  <c r="R53" i="9"/>
  <c r="Q53" i="9"/>
  <c r="P53" i="9"/>
  <c r="R52" i="9"/>
  <c r="Q52" i="9"/>
  <c r="P52" i="9"/>
  <c r="R51" i="9"/>
  <c r="Q51" i="9"/>
  <c r="P51" i="9"/>
  <c r="R50" i="9"/>
  <c r="Q50" i="9"/>
  <c r="P50" i="9"/>
  <c r="R49" i="9"/>
  <c r="M50" i="16" s="1"/>
  <c r="Q49" i="9"/>
  <c r="P49" i="9"/>
  <c r="R48" i="9"/>
  <c r="Q48" i="9"/>
  <c r="P48" i="9"/>
  <c r="R47" i="9"/>
  <c r="Q47" i="9"/>
  <c r="P47" i="9"/>
  <c r="R46" i="9"/>
  <c r="Q46" i="9"/>
  <c r="P46" i="9"/>
  <c r="R45" i="9"/>
  <c r="Q45" i="9"/>
  <c r="P45" i="9"/>
  <c r="R44" i="9"/>
  <c r="Q44" i="9"/>
  <c r="P44" i="9"/>
  <c r="R43" i="9"/>
  <c r="Q43" i="9"/>
  <c r="P43" i="9"/>
  <c r="R42" i="9"/>
  <c r="Q42" i="9"/>
  <c r="P42" i="9"/>
  <c r="R41" i="9"/>
  <c r="Q41" i="9"/>
  <c r="P41" i="9"/>
  <c r="R40" i="9"/>
  <c r="M41" i="16" s="1"/>
  <c r="Q40" i="9"/>
  <c r="P40" i="9"/>
  <c r="R39" i="9"/>
  <c r="Q39" i="9"/>
  <c r="P39" i="9"/>
  <c r="R38" i="9"/>
  <c r="Q38" i="9"/>
  <c r="P38" i="9"/>
  <c r="R37" i="9"/>
  <c r="Q37" i="9"/>
  <c r="P37" i="9"/>
  <c r="R36" i="9"/>
  <c r="Q36" i="9"/>
  <c r="P36" i="9"/>
  <c r="R35" i="9"/>
  <c r="Q35" i="9"/>
  <c r="P35" i="9"/>
  <c r="R34" i="9"/>
  <c r="Q34" i="9"/>
  <c r="P34" i="9"/>
  <c r="R33" i="9"/>
  <c r="Q33" i="9"/>
  <c r="P33" i="9"/>
  <c r="R32" i="9"/>
  <c r="Q32" i="9"/>
  <c r="P32" i="9"/>
  <c r="R31" i="9"/>
  <c r="Q31" i="9"/>
  <c r="P31" i="9"/>
  <c r="R30" i="9"/>
  <c r="Q30" i="9"/>
  <c r="P30" i="9"/>
  <c r="R29" i="9"/>
  <c r="Q29" i="9"/>
  <c r="P29" i="9"/>
  <c r="R28" i="9"/>
  <c r="Q28" i="9"/>
  <c r="P28" i="9"/>
  <c r="R27" i="9"/>
  <c r="Q27" i="9"/>
  <c r="P27" i="9"/>
  <c r="R26" i="9"/>
  <c r="Q26" i="9"/>
  <c r="P26" i="9"/>
  <c r="R25" i="9"/>
  <c r="Q25" i="9"/>
  <c r="P25" i="9"/>
  <c r="R24" i="9"/>
  <c r="Q24" i="9"/>
  <c r="P24" i="9"/>
  <c r="R23" i="9"/>
  <c r="Q23" i="9"/>
  <c r="P23" i="9"/>
  <c r="R22" i="9"/>
  <c r="Q22" i="9"/>
  <c r="P22" i="9"/>
  <c r="R21" i="9"/>
  <c r="Q21" i="9"/>
  <c r="P21" i="9"/>
  <c r="R20" i="9"/>
  <c r="Q20" i="9"/>
  <c r="P20" i="9"/>
  <c r="R19" i="9"/>
  <c r="Q19" i="9"/>
  <c r="P19" i="9"/>
  <c r="R18" i="9"/>
  <c r="Q18" i="9"/>
  <c r="P18" i="9"/>
  <c r="R17" i="9"/>
  <c r="Q17" i="9"/>
  <c r="P17" i="9"/>
  <c r="R16" i="9"/>
  <c r="Q16" i="9"/>
  <c r="P16" i="9"/>
  <c r="R15" i="9"/>
  <c r="Q15" i="9"/>
  <c r="P15" i="9"/>
  <c r="R114" i="8"/>
  <c r="Q114" i="8"/>
  <c r="P114" i="8"/>
  <c r="R113" i="8"/>
  <c r="Q113" i="8"/>
  <c r="P113" i="8"/>
  <c r="R112" i="8"/>
  <c r="M113" i="14" s="1"/>
  <c r="Q112" i="8"/>
  <c r="P112" i="8"/>
  <c r="R111" i="8"/>
  <c r="Q111" i="8"/>
  <c r="P111" i="8"/>
  <c r="R110" i="8"/>
  <c r="Q110" i="8"/>
  <c r="P110" i="8"/>
  <c r="R109" i="8"/>
  <c r="Q109" i="8"/>
  <c r="P109" i="8"/>
  <c r="R108" i="8"/>
  <c r="Q108" i="8"/>
  <c r="P108" i="8"/>
  <c r="R107" i="8"/>
  <c r="Q107" i="8"/>
  <c r="P107" i="8"/>
  <c r="R106" i="8"/>
  <c r="Q106" i="8"/>
  <c r="P106" i="8"/>
  <c r="R105" i="8"/>
  <c r="Q105" i="8"/>
  <c r="P105" i="8"/>
  <c r="R104" i="8"/>
  <c r="M105" i="14" s="1"/>
  <c r="Q104" i="8"/>
  <c r="P104" i="8"/>
  <c r="R103" i="8"/>
  <c r="M104" i="14" s="1"/>
  <c r="Q103" i="8"/>
  <c r="P103" i="8"/>
  <c r="R102" i="8"/>
  <c r="Q102" i="8"/>
  <c r="P102" i="8"/>
  <c r="R101" i="8"/>
  <c r="Q101" i="8"/>
  <c r="P101" i="8"/>
  <c r="R100" i="8"/>
  <c r="Q100" i="8"/>
  <c r="P100" i="8"/>
  <c r="R99" i="8"/>
  <c r="Q99" i="8"/>
  <c r="P99" i="8"/>
  <c r="R98" i="8"/>
  <c r="Q98" i="8"/>
  <c r="P98" i="8"/>
  <c r="R97" i="8"/>
  <c r="Q97" i="8"/>
  <c r="P97" i="8"/>
  <c r="R96" i="8"/>
  <c r="Q96" i="8"/>
  <c r="P96" i="8"/>
  <c r="R95" i="8"/>
  <c r="Q95" i="8"/>
  <c r="P95" i="8"/>
  <c r="R94" i="8"/>
  <c r="Q94" i="8"/>
  <c r="P94" i="8"/>
  <c r="R93" i="8"/>
  <c r="Q93" i="8"/>
  <c r="P93" i="8"/>
  <c r="R92" i="8"/>
  <c r="Q92" i="8"/>
  <c r="P92" i="8"/>
  <c r="R91" i="8"/>
  <c r="Q91" i="8"/>
  <c r="P91" i="8"/>
  <c r="R90" i="8"/>
  <c r="Q90" i="8"/>
  <c r="P90" i="8"/>
  <c r="R89" i="8"/>
  <c r="Q89" i="8"/>
  <c r="P89" i="8"/>
  <c r="R88" i="8"/>
  <c r="Q88" i="8"/>
  <c r="P88" i="8"/>
  <c r="R87" i="8"/>
  <c r="Q87" i="8"/>
  <c r="P87" i="8"/>
  <c r="R86" i="8"/>
  <c r="Q86" i="8"/>
  <c r="P86" i="8"/>
  <c r="R85" i="8"/>
  <c r="Q85" i="8"/>
  <c r="P85" i="8"/>
  <c r="R84" i="8"/>
  <c r="Q84" i="8"/>
  <c r="P84" i="8"/>
  <c r="R83" i="8"/>
  <c r="Q83" i="8"/>
  <c r="P83" i="8"/>
  <c r="R82" i="8"/>
  <c r="Q82" i="8"/>
  <c r="P82" i="8"/>
  <c r="R81" i="8"/>
  <c r="Q81" i="8"/>
  <c r="P81" i="8"/>
  <c r="R80" i="8"/>
  <c r="Q80" i="8"/>
  <c r="P80" i="8"/>
  <c r="R79" i="8"/>
  <c r="Q79" i="8"/>
  <c r="P79" i="8"/>
  <c r="R78" i="8"/>
  <c r="Q78" i="8"/>
  <c r="P78" i="8"/>
  <c r="R77" i="8"/>
  <c r="Q77" i="8"/>
  <c r="P77" i="8"/>
  <c r="R76" i="8"/>
  <c r="M77" i="14" s="1"/>
  <c r="Q76" i="8"/>
  <c r="P76" i="8"/>
  <c r="R75" i="8"/>
  <c r="Q75" i="8"/>
  <c r="P75" i="8"/>
  <c r="R74" i="8"/>
  <c r="Q74" i="8"/>
  <c r="P74" i="8"/>
  <c r="R73" i="8"/>
  <c r="Q73" i="8"/>
  <c r="P73" i="8"/>
  <c r="R72" i="8"/>
  <c r="Q72" i="8"/>
  <c r="P72" i="8"/>
  <c r="R71" i="8"/>
  <c r="Q71" i="8"/>
  <c r="P71" i="8"/>
  <c r="R70" i="8"/>
  <c r="Q70" i="8"/>
  <c r="P70" i="8"/>
  <c r="R69" i="8"/>
  <c r="Q69" i="8"/>
  <c r="P69" i="8"/>
  <c r="R68" i="8"/>
  <c r="Q68" i="8"/>
  <c r="P68" i="8"/>
  <c r="R67" i="8"/>
  <c r="Q67" i="8"/>
  <c r="P67" i="8"/>
  <c r="R66" i="8"/>
  <c r="Q66" i="8"/>
  <c r="P66" i="8"/>
  <c r="R65" i="8"/>
  <c r="Q65" i="8"/>
  <c r="P65" i="8"/>
  <c r="R64" i="8"/>
  <c r="Q64" i="8"/>
  <c r="P64" i="8"/>
  <c r="R63" i="8"/>
  <c r="Q63" i="8"/>
  <c r="P63" i="8"/>
  <c r="R62" i="8"/>
  <c r="Q62" i="8"/>
  <c r="P62" i="8"/>
  <c r="R61" i="8"/>
  <c r="Q61" i="8"/>
  <c r="P61" i="8"/>
  <c r="R60" i="8"/>
  <c r="Q60" i="8"/>
  <c r="P60" i="8"/>
  <c r="R59" i="8"/>
  <c r="Q59" i="8"/>
  <c r="P59" i="8"/>
  <c r="R58" i="8"/>
  <c r="Q58" i="8"/>
  <c r="P58" i="8"/>
  <c r="R57" i="8"/>
  <c r="Q57" i="8"/>
  <c r="P57" i="8"/>
  <c r="R56" i="8"/>
  <c r="M57" i="14" s="1"/>
  <c r="Q56" i="8"/>
  <c r="P56" i="8"/>
  <c r="R55" i="8"/>
  <c r="Q55" i="8"/>
  <c r="P55" i="8"/>
  <c r="R54" i="8"/>
  <c r="Q54" i="8"/>
  <c r="P54" i="8"/>
  <c r="R53" i="8"/>
  <c r="Q53" i="8"/>
  <c r="P53" i="8"/>
  <c r="R52" i="8"/>
  <c r="Q52" i="8"/>
  <c r="P52" i="8"/>
  <c r="R51" i="8"/>
  <c r="Q51" i="8"/>
  <c r="P51" i="8"/>
  <c r="R50" i="8"/>
  <c r="Q50" i="8"/>
  <c r="P50" i="8"/>
  <c r="R49" i="8"/>
  <c r="Q49" i="8"/>
  <c r="P49" i="8"/>
  <c r="R48" i="8"/>
  <c r="Q48" i="8"/>
  <c r="P48" i="8"/>
  <c r="R47" i="8"/>
  <c r="Q47" i="8"/>
  <c r="P47" i="8"/>
  <c r="R46" i="8"/>
  <c r="Q46" i="8"/>
  <c r="P46" i="8"/>
  <c r="R45" i="8"/>
  <c r="Q45" i="8"/>
  <c r="P45" i="8"/>
  <c r="R44" i="8"/>
  <c r="Q44" i="8"/>
  <c r="P44" i="8"/>
  <c r="R43" i="8"/>
  <c r="M44" i="14" s="1"/>
  <c r="Q43" i="8"/>
  <c r="P43" i="8"/>
  <c r="R42" i="8"/>
  <c r="Q42" i="8"/>
  <c r="P42" i="8"/>
  <c r="R41" i="8"/>
  <c r="Q41" i="8"/>
  <c r="P41" i="8"/>
  <c r="R40" i="8"/>
  <c r="Q40" i="8"/>
  <c r="P40" i="8"/>
  <c r="R39" i="8"/>
  <c r="Q39" i="8"/>
  <c r="P39" i="8"/>
  <c r="R38" i="8"/>
  <c r="Q38" i="8"/>
  <c r="P38" i="8"/>
  <c r="R37" i="8"/>
  <c r="Q37" i="8"/>
  <c r="P37" i="8"/>
  <c r="R36" i="8"/>
  <c r="Q36" i="8"/>
  <c r="P36" i="8"/>
  <c r="R35" i="8"/>
  <c r="Q35" i="8"/>
  <c r="P35" i="8"/>
  <c r="R34" i="8"/>
  <c r="Q34" i="8"/>
  <c r="P34" i="8"/>
  <c r="R33" i="8"/>
  <c r="Q33" i="8"/>
  <c r="P33" i="8"/>
  <c r="R32" i="8"/>
  <c r="Q32" i="8"/>
  <c r="P32" i="8"/>
  <c r="R31" i="8"/>
  <c r="Q31" i="8"/>
  <c r="P31" i="8"/>
  <c r="R30" i="8"/>
  <c r="Q30" i="8"/>
  <c r="P30" i="8"/>
  <c r="R29" i="8"/>
  <c r="Q29" i="8"/>
  <c r="P29" i="8"/>
  <c r="R28" i="8"/>
  <c r="M29" i="14" s="1"/>
  <c r="J29" i="14" s="1"/>
  <c r="Q28" i="8"/>
  <c r="P28" i="8"/>
  <c r="R27" i="8"/>
  <c r="Q27" i="8"/>
  <c r="P27" i="8"/>
  <c r="R26" i="8"/>
  <c r="Q26" i="8"/>
  <c r="P26" i="8"/>
  <c r="R25" i="8"/>
  <c r="Q25" i="8"/>
  <c r="P25" i="8"/>
  <c r="R24" i="8"/>
  <c r="Q24" i="8"/>
  <c r="P24" i="8"/>
  <c r="R23" i="8"/>
  <c r="Q23" i="8"/>
  <c r="P23" i="8"/>
  <c r="R22" i="8"/>
  <c r="Q22" i="8"/>
  <c r="P22" i="8"/>
  <c r="R21" i="8"/>
  <c r="Q21" i="8"/>
  <c r="P21" i="8"/>
  <c r="R20" i="8"/>
  <c r="Q20" i="8"/>
  <c r="P20" i="8"/>
  <c r="R19" i="8"/>
  <c r="Q19" i="8"/>
  <c r="P19" i="8"/>
  <c r="R18" i="8"/>
  <c r="Q18" i="8"/>
  <c r="P18" i="8"/>
  <c r="R17" i="8"/>
  <c r="Q17" i="8"/>
  <c r="P17" i="8"/>
  <c r="R16" i="8"/>
  <c r="Q16" i="8"/>
  <c r="P16" i="8"/>
  <c r="R15" i="8"/>
  <c r="Q15" i="8"/>
  <c r="P15" i="8"/>
  <c r="R114" i="7"/>
  <c r="Q114" i="7"/>
  <c r="P114" i="7"/>
  <c r="R113" i="7"/>
  <c r="Q113" i="7"/>
  <c r="P113" i="7"/>
  <c r="R112" i="7"/>
  <c r="Q112" i="7"/>
  <c r="P112" i="7"/>
  <c r="R111" i="7"/>
  <c r="Q111" i="7"/>
  <c r="P111" i="7"/>
  <c r="R110" i="7"/>
  <c r="Q110" i="7"/>
  <c r="P110" i="7"/>
  <c r="R109" i="7"/>
  <c r="M110" i="13" s="1"/>
  <c r="Q109" i="7"/>
  <c r="P109" i="7"/>
  <c r="R108" i="7"/>
  <c r="Q108" i="7"/>
  <c r="P108" i="7"/>
  <c r="R107" i="7"/>
  <c r="Q107" i="7"/>
  <c r="P107" i="7"/>
  <c r="R106" i="7"/>
  <c r="Q106" i="7"/>
  <c r="P106" i="7"/>
  <c r="R105" i="7"/>
  <c r="Q105" i="7"/>
  <c r="P105" i="7"/>
  <c r="R104" i="7"/>
  <c r="Q104" i="7"/>
  <c r="P104" i="7"/>
  <c r="R103" i="7"/>
  <c r="Q103" i="7"/>
  <c r="P103" i="7"/>
  <c r="R102" i="7"/>
  <c r="Q102" i="7"/>
  <c r="P102" i="7"/>
  <c r="R101" i="7"/>
  <c r="Q101" i="7"/>
  <c r="P101" i="7"/>
  <c r="R100" i="7"/>
  <c r="Q100" i="7"/>
  <c r="P100" i="7"/>
  <c r="R99" i="7"/>
  <c r="Q99" i="7"/>
  <c r="P99" i="7"/>
  <c r="R98" i="7"/>
  <c r="Q98" i="7"/>
  <c r="P98" i="7"/>
  <c r="R97" i="7"/>
  <c r="Q97" i="7"/>
  <c r="P97" i="7"/>
  <c r="R96" i="7"/>
  <c r="Q96" i="7"/>
  <c r="P96" i="7"/>
  <c r="R95" i="7"/>
  <c r="Q95" i="7"/>
  <c r="P95" i="7"/>
  <c r="R94" i="7"/>
  <c r="Q94" i="7"/>
  <c r="P94" i="7"/>
  <c r="R93" i="7"/>
  <c r="Q93" i="7"/>
  <c r="P93" i="7"/>
  <c r="R92" i="7"/>
  <c r="Q92" i="7"/>
  <c r="P92" i="7"/>
  <c r="R91" i="7"/>
  <c r="Q91" i="7"/>
  <c r="P91" i="7"/>
  <c r="R90" i="7"/>
  <c r="Q90" i="7"/>
  <c r="P90" i="7"/>
  <c r="R89" i="7"/>
  <c r="Q89" i="7"/>
  <c r="P89" i="7"/>
  <c r="R88" i="7"/>
  <c r="Q88" i="7"/>
  <c r="P88" i="7"/>
  <c r="R87" i="7"/>
  <c r="Q87" i="7"/>
  <c r="P87" i="7"/>
  <c r="R86" i="7"/>
  <c r="Q86" i="7"/>
  <c r="P86" i="7"/>
  <c r="R85" i="7"/>
  <c r="M86" i="13" s="1"/>
  <c r="Q85" i="7"/>
  <c r="P85" i="7"/>
  <c r="R84" i="7"/>
  <c r="Q84" i="7"/>
  <c r="P84" i="7"/>
  <c r="R83" i="7"/>
  <c r="Q83" i="7"/>
  <c r="P83" i="7"/>
  <c r="R82" i="7"/>
  <c r="Q82" i="7"/>
  <c r="P82" i="7"/>
  <c r="R81" i="7"/>
  <c r="Q81" i="7"/>
  <c r="P81" i="7"/>
  <c r="R80" i="7"/>
  <c r="Q80" i="7"/>
  <c r="P80" i="7"/>
  <c r="R79" i="7"/>
  <c r="Q79" i="7"/>
  <c r="P79" i="7"/>
  <c r="R78" i="7"/>
  <c r="Q78" i="7"/>
  <c r="P78" i="7"/>
  <c r="R77" i="7"/>
  <c r="Q77" i="7"/>
  <c r="P77" i="7"/>
  <c r="R76" i="7"/>
  <c r="Q76" i="7"/>
  <c r="P76" i="7"/>
  <c r="R75" i="7"/>
  <c r="Q75" i="7"/>
  <c r="P75" i="7"/>
  <c r="R74" i="7"/>
  <c r="Q74" i="7"/>
  <c r="P74" i="7"/>
  <c r="R73" i="7"/>
  <c r="Q73" i="7"/>
  <c r="P73" i="7"/>
  <c r="R72" i="7"/>
  <c r="Q72" i="7"/>
  <c r="P72" i="7"/>
  <c r="R71" i="7"/>
  <c r="Q71" i="7"/>
  <c r="P71" i="7"/>
  <c r="R70" i="7"/>
  <c r="Q70" i="7"/>
  <c r="P70" i="7"/>
  <c r="R69" i="7"/>
  <c r="Q69" i="7"/>
  <c r="P69" i="7"/>
  <c r="R68" i="7"/>
  <c r="Q68" i="7"/>
  <c r="P68" i="7"/>
  <c r="R67" i="7"/>
  <c r="Q67" i="7"/>
  <c r="P67" i="7"/>
  <c r="R66" i="7"/>
  <c r="Q66" i="7"/>
  <c r="P66" i="7"/>
  <c r="R65" i="7"/>
  <c r="Q65" i="7"/>
  <c r="P65" i="7"/>
  <c r="R64" i="7"/>
  <c r="Q64" i="7"/>
  <c r="P64" i="7"/>
  <c r="R63" i="7"/>
  <c r="Q63" i="7"/>
  <c r="P63" i="7"/>
  <c r="R62" i="7"/>
  <c r="Q62" i="7"/>
  <c r="P62" i="7"/>
  <c r="R61" i="7"/>
  <c r="Q61" i="7"/>
  <c r="P61" i="7"/>
  <c r="R60" i="7"/>
  <c r="Q60" i="7"/>
  <c r="P60" i="7"/>
  <c r="R59" i="7"/>
  <c r="Q59" i="7"/>
  <c r="P59" i="7"/>
  <c r="R58" i="7"/>
  <c r="Q58" i="7"/>
  <c r="P58" i="7"/>
  <c r="R57" i="7"/>
  <c r="Q57" i="7"/>
  <c r="P57" i="7"/>
  <c r="R56" i="7"/>
  <c r="Q56" i="7"/>
  <c r="P56" i="7"/>
  <c r="R55" i="7"/>
  <c r="Q55" i="7"/>
  <c r="P55" i="7"/>
  <c r="R54" i="7"/>
  <c r="Q54" i="7"/>
  <c r="P54" i="7"/>
  <c r="R53" i="7"/>
  <c r="Q53" i="7"/>
  <c r="P53" i="7"/>
  <c r="R52" i="7"/>
  <c r="Q52" i="7"/>
  <c r="P52" i="7"/>
  <c r="R51" i="7"/>
  <c r="Q51" i="7"/>
  <c r="P51" i="7"/>
  <c r="R50" i="7"/>
  <c r="Q50" i="7"/>
  <c r="P50" i="7"/>
  <c r="R49" i="7"/>
  <c r="Q49" i="7"/>
  <c r="P49" i="7"/>
  <c r="R48" i="7"/>
  <c r="Q48" i="7"/>
  <c r="P48" i="7"/>
  <c r="R47" i="7"/>
  <c r="Q47" i="7"/>
  <c r="P47" i="7"/>
  <c r="R46" i="7"/>
  <c r="Q46" i="7"/>
  <c r="P46" i="7"/>
  <c r="R45" i="7"/>
  <c r="Q45" i="7"/>
  <c r="P45" i="7"/>
  <c r="R44" i="7"/>
  <c r="Q44" i="7"/>
  <c r="P44" i="7"/>
  <c r="R43" i="7"/>
  <c r="Q43" i="7"/>
  <c r="P43" i="7"/>
  <c r="R42" i="7"/>
  <c r="Q42" i="7"/>
  <c r="P42" i="7"/>
  <c r="R41" i="7"/>
  <c r="Q41" i="7"/>
  <c r="P41" i="7"/>
  <c r="R40" i="7"/>
  <c r="Q40" i="7"/>
  <c r="P40" i="7"/>
  <c r="R39" i="7"/>
  <c r="Q39" i="7"/>
  <c r="P39" i="7"/>
  <c r="R38" i="7"/>
  <c r="Q38" i="7"/>
  <c r="P38" i="7"/>
  <c r="R37" i="7"/>
  <c r="Q37" i="7"/>
  <c r="P37" i="7"/>
  <c r="R36" i="7"/>
  <c r="Q36" i="7"/>
  <c r="P36" i="7"/>
  <c r="R35" i="7"/>
  <c r="Q35" i="7"/>
  <c r="P35" i="7"/>
  <c r="R34" i="7"/>
  <c r="Q34" i="7"/>
  <c r="P34" i="7"/>
  <c r="R33" i="7"/>
  <c r="Q33" i="7"/>
  <c r="P33" i="7"/>
  <c r="R32" i="7"/>
  <c r="Q32" i="7"/>
  <c r="P32" i="7"/>
  <c r="R31" i="7"/>
  <c r="M32" i="13" s="1"/>
  <c r="Q31" i="7"/>
  <c r="P31" i="7"/>
  <c r="R30" i="7"/>
  <c r="M31" i="13" s="1"/>
  <c r="Q30" i="7"/>
  <c r="P30" i="7"/>
  <c r="R29" i="7"/>
  <c r="Q29" i="7"/>
  <c r="P29" i="7"/>
  <c r="R28" i="7"/>
  <c r="Q28" i="7"/>
  <c r="P28" i="7"/>
  <c r="R27" i="7"/>
  <c r="Q27" i="7"/>
  <c r="P27" i="7"/>
  <c r="R26" i="7"/>
  <c r="Q26" i="7"/>
  <c r="P26" i="7"/>
  <c r="R25" i="7"/>
  <c r="M26" i="13" s="1"/>
  <c r="Q25" i="7"/>
  <c r="P25" i="7"/>
  <c r="R24" i="7"/>
  <c r="Q24" i="7"/>
  <c r="P24" i="7"/>
  <c r="R23" i="7"/>
  <c r="Q23" i="7"/>
  <c r="P23" i="7"/>
  <c r="R22" i="7"/>
  <c r="Q22" i="7"/>
  <c r="P22" i="7"/>
  <c r="R21" i="7"/>
  <c r="Q21" i="7"/>
  <c r="P21" i="7"/>
  <c r="R20" i="7"/>
  <c r="Q20" i="7"/>
  <c r="P20" i="7"/>
  <c r="R19" i="7"/>
  <c r="Q19" i="7"/>
  <c r="P19" i="7"/>
  <c r="R18" i="7"/>
  <c r="Q18" i="7"/>
  <c r="P18" i="7"/>
  <c r="R17" i="7"/>
  <c r="Q17" i="7"/>
  <c r="P17" i="7"/>
  <c r="R16" i="7"/>
  <c r="Q16" i="7"/>
  <c r="P16" i="7"/>
  <c r="R15" i="7"/>
  <c r="Q15" i="7"/>
  <c r="P15" i="7"/>
  <c r="L115" i="6"/>
  <c r="L114" i="6"/>
  <c r="L113" i="6"/>
  <c r="L112" i="6"/>
  <c r="L111" i="6"/>
  <c r="L110" i="6"/>
  <c r="L109" i="6"/>
  <c r="L108" i="6"/>
  <c r="L107" i="6"/>
  <c r="L106" i="6"/>
  <c r="L105" i="6"/>
  <c r="L104" i="6"/>
  <c r="L103" i="6"/>
  <c r="L102" i="6"/>
  <c r="L101" i="6"/>
  <c r="L100" i="6"/>
  <c r="L99" i="6"/>
  <c r="L98" i="6"/>
  <c r="L97" i="6"/>
  <c r="L96" i="6"/>
  <c r="L95" i="6"/>
  <c r="L94" i="6"/>
  <c r="L93" i="6"/>
  <c r="L92" i="6"/>
  <c r="L91" i="6"/>
  <c r="L90" i="6"/>
  <c r="L89" i="6"/>
  <c r="L88" i="6"/>
  <c r="L87" i="6"/>
  <c r="L86" i="6"/>
  <c r="L85" i="6"/>
  <c r="L84" i="6"/>
  <c r="L83" i="6"/>
  <c r="L82" i="6"/>
  <c r="L81" i="6"/>
  <c r="L80" i="6"/>
  <c r="L79" i="6"/>
  <c r="L78" i="6"/>
  <c r="L77" i="6"/>
  <c r="L76" i="6"/>
  <c r="L75" i="6"/>
  <c r="L74" i="6"/>
  <c r="L73" i="6"/>
  <c r="L72" i="6"/>
  <c r="L71" i="6"/>
  <c r="L70" i="6"/>
  <c r="L69" i="6"/>
  <c r="L68" i="6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36" i="6"/>
  <c r="L35" i="6"/>
  <c r="L34" i="6"/>
  <c r="L33" i="6"/>
  <c r="L32" i="6"/>
  <c r="L31" i="6"/>
  <c r="L30" i="6"/>
  <c r="L29" i="6"/>
  <c r="L28" i="6"/>
  <c r="L27" i="6"/>
  <c r="L26" i="6"/>
  <c r="L25" i="6"/>
  <c r="L24" i="6"/>
  <c r="L23" i="6"/>
  <c r="L22" i="6"/>
  <c r="L21" i="6"/>
  <c r="L20" i="6"/>
  <c r="L19" i="6"/>
  <c r="L18" i="6"/>
  <c r="L17" i="6"/>
  <c r="L16" i="6"/>
  <c r="B12" i="6"/>
  <c r="E10" i="6"/>
  <c r="R114" i="5"/>
  <c r="Q114" i="5"/>
  <c r="P114" i="5"/>
  <c r="R113" i="5"/>
  <c r="Q113" i="5"/>
  <c r="P113" i="5"/>
  <c r="R112" i="5"/>
  <c r="Q112" i="5"/>
  <c r="P112" i="5"/>
  <c r="R111" i="5"/>
  <c r="Q111" i="5"/>
  <c r="P111" i="5"/>
  <c r="R110" i="5"/>
  <c r="Q110" i="5"/>
  <c r="P110" i="5"/>
  <c r="R109" i="5"/>
  <c r="M110" i="6" s="1"/>
  <c r="D110" i="6" s="1"/>
  <c r="Q109" i="5"/>
  <c r="P109" i="5"/>
  <c r="R108" i="5"/>
  <c r="Q108" i="5"/>
  <c r="P108" i="5"/>
  <c r="R107" i="5"/>
  <c r="Q107" i="5"/>
  <c r="P107" i="5"/>
  <c r="R106" i="5"/>
  <c r="Q106" i="5"/>
  <c r="P106" i="5"/>
  <c r="R105" i="5"/>
  <c r="Q105" i="5"/>
  <c r="P105" i="5"/>
  <c r="R104" i="5"/>
  <c r="Q104" i="5"/>
  <c r="P104" i="5"/>
  <c r="R103" i="5"/>
  <c r="Q103" i="5"/>
  <c r="P103" i="5"/>
  <c r="R102" i="5"/>
  <c r="Q102" i="5"/>
  <c r="P102" i="5"/>
  <c r="R101" i="5"/>
  <c r="Q101" i="5"/>
  <c r="P101" i="5"/>
  <c r="R100" i="5"/>
  <c r="Q100" i="5"/>
  <c r="P100" i="5"/>
  <c r="R99" i="5"/>
  <c r="Q99" i="5"/>
  <c r="P99" i="5"/>
  <c r="R98" i="5"/>
  <c r="Q98" i="5"/>
  <c r="P98" i="5"/>
  <c r="R97" i="5"/>
  <c r="Q97" i="5"/>
  <c r="P97" i="5"/>
  <c r="R96" i="5"/>
  <c r="Q96" i="5"/>
  <c r="P96" i="5"/>
  <c r="R95" i="5"/>
  <c r="Q95" i="5"/>
  <c r="P95" i="5"/>
  <c r="R94" i="5"/>
  <c r="Q94" i="5"/>
  <c r="P94" i="5"/>
  <c r="R93" i="5"/>
  <c r="Q93" i="5"/>
  <c r="P93" i="5"/>
  <c r="R92" i="5"/>
  <c r="Q92" i="5"/>
  <c r="P92" i="5"/>
  <c r="R91" i="5"/>
  <c r="Q91" i="5"/>
  <c r="P91" i="5"/>
  <c r="R90" i="5"/>
  <c r="Q90" i="5"/>
  <c r="P90" i="5"/>
  <c r="R89" i="5"/>
  <c r="Q89" i="5"/>
  <c r="P89" i="5"/>
  <c r="R88" i="5"/>
  <c r="Q88" i="5"/>
  <c r="P88" i="5"/>
  <c r="R87" i="5"/>
  <c r="Q87" i="5"/>
  <c r="P87" i="5"/>
  <c r="R86" i="5"/>
  <c r="Q86" i="5"/>
  <c r="P86" i="5"/>
  <c r="R85" i="5"/>
  <c r="M86" i="6" s="1"/>
  <c r="Q85" i="5"/>
  <c r="P85" i="5"/>
  <c r="R84" i="5"/>
  <c r="Q84" i="5"/>
  <c r="P84" i="5"/>
  <c r="R83" i="5"/>
  <c r="Q83" i="5"/>
  <c r="P83" i="5"/>
  <c r="R82" i="5"/>
  <c r="Q82" i="5"/>
  <c r="P82" i="5"/>
  <c r="R81" i="5"/>
  <c r="M82" i="6" s="1"/>
  <c r="Q81" i="5"/>
  <c r="P81" i="5"/>
  <c r="R80" i="5"/>
  <c r="Q80" i="5"/>
  <c r="P80" i="5"/>
  <c r="R79" i="5"/>
  <c r="Q79" i="5"/>
  <c r="P79" i="5"/>
  <c r="R78" i="5"/>
  <c r="Q78" i="5"/>
  <c r="P78" i="5"/>
  <c r="R77" i="5"/>
  <c r="Q77" i="5"/>
  <c r="P77" i="5"/>
  <c r="R76" i="5"/>
  <c r="Q76" i="5"/>
  <c r="P76" i="5"/>
  <c r="R75" i="5"/>
  <c r="Q75" i="5"/>
  <c r="P75" i="5"/>
  <c r="R74" i="5"/>
  <c r="Q74" i="5"/>
  <c r="P74" i="5"/>
  <c r="R73" i="5"/>
  <c r="Q73" i="5"/>
  <c r="P73" i="5"/>
  <c r="R72" i="5"/>
  <c r="Q72" i="5"/>
  <c r="P72" i="5"/>
  <c r="R71" i="5"/>
  <c r="Q71" i="5"/>
  <c r="P71" i="5"/>
  <c r="R70" i="5"/>
  <c r="Q70" i="5"/>
  <c r="P70" i="5"/>
  <c r="R69" i="5"/>
  <c r="Q69" i="5"/>
  <c r="P69" i="5"/>
  <c r="R68" i="5"/>
  <c r="Q68" i="5"/>
  <c r="P68" i="5"/>
  <c r="R67" i="5"/>
  <c r="Q67" i="5"/>
  <c r="P67" i="5"/>
  <c r="R66" i="5"/>
  <c r="Q66" i="5"/>
  <c r="P66" i="5"/>
  <c r="R65" i="5"/>
  <c r="Q65" i="5"/>
  <c r="P65" i="5"/>
  <c r="R64" i="5"/>
  <c r="Q64" i="5"/>
  <c r="P64" i="5"/>
  <c r="R63" i="5"/>
  <c r="Q63" i="5"/>
  <c r="P63" i="5"/>
  <c r="R62" i="5"/>
  <c r="Q62" i="5"/>
  <c r="P62" i="5"/>
  <c r="R61" i="5"/>
  <c r="M62" i="6" s="1"/>
  <c r="Q61" i="5"/>
  <c r="P61" i="5"/>
  <c r="R60" i="5"/>
  <c r="Q60" i="5"/>
  <c r="P60" i="5"/>
  <c r="R59" i="5"/>
  <c r="M60" i="6" s="1"/>
  <c r="Q59" i="5"/>
  <c r="P59" i="5"/>
  <c r="R58" i="5"/>
  <c r="Q58" i="5"/>
  <c r="P58" i="5"/>
  <c r="R57" i="5"/>
  <c r="Q57" i="5"/>
  <c r="P57" i="5"/>
  <c r="R56" i="5"/>
  <c r="Q56" i="5"/>
  <c r="P56" i="5"/>
  <c r="R55" i="5"/>
  <c r="Q55" i="5"/>
  <c r="P55" i="5"/>
  <c r="R54" i="5"/>
  <c r="Q54" i="5"/>
  <c r="P54" i="5"/>
  <c r="R53" i="5"/>
  <c r="Q53" i="5"/>
  <c r="P53" i="5"/>
  <c r="R52" i="5"/>
  <c r="Q52" i="5"/>
  <c r="P52" i="5"/>
  <c r="R51" i="5"/>
  <c r="M52" i="6" s="1"/>
  <c r="Q51" i="5"/>
  <c r="P51" i="5"/>
  <c r="R50" i="5"/>
  <c r="Q50" i="5"/>
  <c r="P50" i="5"/>
  <c r="R49" i="5"/>
  <c r="Q49" i="5"/>
  <c r="P49" i="5"/>
  <c r="R48" i="5"/>
  <c r="Q48" i="5"/>
  <c r="P48" i="5"/>
  <c r="R47" i="5"/>
  <c r="Q47" i="5"/>
  <c r="P47" i="5"/>
  <c r="R46" i="5"/>
  <c r="Q46" i="5"/>
  <c r="P46" i="5"/>
  <c r="R45" i="5"/>
  <c r="Q45" i="5"/>
  <c r="P45" i="5"/>
  <c r="R44" i="5"/>
  <c r="Q44" i="5"/>
  <c r="P44" i="5"/>
  <c r="R43" i="5"/>
  <c r="Q43" i="5"/>
  <c r="P43" i="5"/>
  <c r="R42" i="5"/>
  <c r="Q42" i="5"/>
  <c r="P42" i="5"/>
  <c r="R41" i="5"/>
  <c r="Q41" i="5"/>
  <c r="P41" i="5"/>
  <c r="R40" i="5"/>
  <c r="Q40" i="5"/>
  <c r="P40" i="5"/>
  <c r="R39" i="5"/>
  <c r="Q39" i="5"/>
  <c r="P39" i="5"/>
  <c r="R38" i="5"/>
  <c r="Q38" i="5"/>
  <c r="P38" i="5"/>
  <c r="R37" i="5"/>
  <c r="Q37" i="5"/>
  <c r="P37" i="5"/>
  <c r="R36" i="5"/>
  <c r="Q36" i="5"/>
  <c r="P36" i="5"/>
  <c r="R35" i="5"/>
  <c r="Q35" i="5"/>
  <c r="P35" i="5"/>
  <c r="R34" i="5"/>
  <c r="Q34" i="5"/>
  <c r="P34" i="5"/>
  <c r="R33" i="5"/>
  <c r="M34" i="6" s="1"/>
  <c r="Q33" i="5"/>
  <c r="P33" i="5"/>
  <c r="R32" i="5"/>
  <c r="Q32" i="5"/>
  <c r="P32" i="5"/>
  <c r="R31" i="5"/>
  <c r="Q31" i="5"/>
  <c r="P31" i="5"/>
  <c r="R30" i="5"/>
  <c r="Q30" i="5"/>
  <c r="P30" i="5"/>
  <c r="R29" i="5"/>
  <c r="Q29" i="5"/>
  <c r="P29" i="5"/>
  <c r="R28" i="5"/>
  <c r="Q28" i="5"/>
  <c r="P28" i="5"/>
  <c r="R27" i="5"/>
  <c r="Q27" i="5"/>
  <c r="P27" i="5"/>
  <c r="R26" i="5"/>
  <c r="Q26" i="5"/>
  <c r="P26" i="5"/>
  <c r="R25" i="5"/>
  <c r="Q25" i="5"/>
  <c r="P25" i="5"/>
  <c r="R24" i="5"/>
  <c r="Q24" i="5"/>
  <c r="P24" i="5"/>
  <c r="R23" i="5"/>
  <c r="Q23" i="5"/>
  <c r="P23" i="5"/>
  <c r="R22" i="5"/>
  <c r="Q22" i="5"/>
  <c r="P22" i="5"/>
  <c r="R21" i="5"/>
  <c r="Q21" i="5"/>
  <c r="P21" i="5"/>
  <c r="R20" i="5"/>
  <c r="Q20" i="5"/>
  <c r="P20" i="5"/>
  <c r="R19" i="5"/>
  <c r="Q19" i="5"/>
  <c r="P19" i="5"/>
  <c r="R18" i="5"/>
  <c r="Q18" i="5"/>
  <c r="P18" i="5"/>
  <c r="R17" i="5"/>
  <c r="Q17" i="5"/>
  <c r="P17" i="5"/>
  <c r="R16" i="5"/>
  <c r="Q16" i="5"/>
  <c r="P16" i="5"/>
  <c r="R15" i="5"/>
  <c r="Q15" i="5"/>
  <c r="P15" i="5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5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H10" i="21" l="1"/>
  <c r="G10" i="21"/>
  <c r="I10" i="21" s="1"/>
  <c r="H8" i="21"/>
  <c r="G8" i="21"/>
  <c r="I8" i="21" s="1"/>
  <c r="G7" i="21"/>
  <c r="H7" i="21"/>
  <c r="G6" i="21"/>
  <c r="H6" i="21"/>
  <c r="G9" i="21"/>
  <c r="H9" i="21"/>
  <c r="G11" i="21"/>
  <c r="H11" i="21"/>
  <c r="H5" i="21"/>
  <c r="I5" i="21" s="1"/>
  <c r="M34" i="17"/>
  <c r="M21" i="13"/>
  <c r="G21" i="13" s="1"/>
  <c r="M115" i="14"/>
  <c r="M33" i="13"/>
  <c r="M61" i="13"/>
  <c r="K61" i="13" s="1"/>
  <c r="W61" i="13" s="1"/>
  <c r="M89" i="13"/>
  <c r="K89" i="13" s="1"/>
  <c r="W89" i="13" s="1"/>
  <c r="M108" i="6"/>
  <c r="F108" i="6" s="1"/>
  <c r="M91" i="15"/>
  <c r="H91" i="15" s="1"/>
  <c r="M33" i="14"/>
  <c r="I33" i="14" s="1"/>
  <c r="M89" i="14"/>
  <c r="H89" i="14" s="1"/>
  <c r="M94" i="15"/>
  <c r="D94" i="15" s="1"/>
  <c r="M94" i="18"/>
  <c r="H94" i="18" s="1"/>
  <c r="M41" i="18"/>
  <c r="G41" i="18" s="1"/>
  <c r="M69" i="18"/>
  <c r="G69" i="18" s="1"/>
  <c r="M97" i="15"/>
  <c r="J97" i="15" s="1"/>
  <c r="M51" i="16"/>
  <c r="F51" i="16" s="1"/>
  <c r="U51" i="16" s="1"/>
  <c r="M108" i="16"/>
  <c r="C108" i="16" s="1"/>
  <c r="M38" i="16"/>
  <c r="I38" i="16" s="1"/>
  <c r="M67" i="14"/>
  <c r="E67" i="14" s="1"/>
  <c r="S67" i="14" s="1"/>
  <c r="M95" i="14"/>
  <c r="F95" i="14" s="1"/>
  <c r="U95" i="14" s="1"/>
  <c r="M32" i="17"/>
  <c r="J32" i="17" s="1"/>
  <c r="M60" i="17"/>
  <c r="D60" i="17" s="1"/>
  <c r="M65" i="18"/>
  <c r="E65" i="18" s="1"/>
  <c r="S65" i="18" s="1"/>
  <c r="M17" i="14"/>
  <c r="C17" i="14" s="1"/>
  <c r="M45" i="14"/>
  <c r="D45" i="14" s="1"/>
  <c r="M101" i="14"/>
  <c r="E101" i="14" s="1"/>
  <c r="S101" i="14" s="1"/>
  <c r="M50" i="6"/>
  <c r="D50" i="6" s="1"/>
  <c r="M106" i="6"/>
  <c r="D106" i="6" s="1"/>
  <c r="M55" i="13"/>
  <c r="H55" i="13" s="1"/>
  <c r="M29" i="13"/>
  <c r="I29" i="13" s="1"/>
  <c r="M57" i="13"/>
  <c r="G57" i="13" s="1"/>
  <c r="M113" i="13"/>
  <c r="F113" i="13" s="1"/>
  <c r="M104" i="13"/>
  <c r="F104" i="13" s="1"/>
  <c r="U104" i="13" s="1"/>
  <c r="M67" i="13"/>
  <c r="E67" i="13" s="1"/>
  <c r="M68" i="14"/>
  <c r="G68" i="14" s="1"/>
  <c r="M103" i="14"/>
  <c r="J103" i="14" s="1"/>
  <c r="M67" i="16"/>
  <c r="F67" i="16" s="1"/>
  <c r="U67" i="16" s="1"/>
  <c r="M72" i="15"/>
  <c r="I72" i="15" s="1"/>
  <c r="M73" i="15"/>
  <c r="K73" i="15" s="1"/>
  <c r="W73" i="15" s="1"/>
  <c r="M101" i="15"/>
  <c r="K101" i="15" s="1"/>
  <c r="W101" i="15" s="1"/>
  <c r="M29" i="18"/>
  <c r="G29" i="18" s="1"/>
  <c r="M57" i="18"/>
  <c r="G57" i="18" s="1"/>
  <c r="M113" i="18"/>
  <c r="K113" i="18" s="1"/>
  <c r="M65" i="17"/>
  <c r="I65" i="17" s="1"/>
  <c r="M94" i="17"/>
  <c r="I94" i="17" s="1"/>
  <c r="M98" i="6"/>
  <c r="J98" i="6" s="1"/>
  <c r="M70" i="6"/>
  <c r="G70" i="6" s="1"/>
  <c r="M103" i="13"/>
  <c r="E103" i="13" s="1"/>
  <c r="S103" i="13" s="1"/>
  <c r="M38" i="13"/>
  <c r="D38" i="13" s="1"/>
  <c r="M53" i="13"/>
  <c r="F53" i="13" s="1"/>
  <c r="M33" i="16"/>
  <c r="F33" i="16" s="1"/>
  <c r="U33" i="16" s="1"/>
  <c r="M110" i="16"/>
  <c r="E110" i="16" s="1"/>
  <c r="M55" i="16"/>
  <c r="F55" i="16" s="1"/>
  <c r="M60" i="16"/>
  <c r="C60" i="16" s="1"/>
  <c r="M89" i="16"/>
  <c r="I89" i="16" s="1"/>
  <c r="M62" i="16"/>
  <c r="E62" i="16" s="1"/>
  <c r="M53" i="16"/>
  <c r="D53" i="16" s="1"/>
  <c r="M81" i="16"/>
  <c r="K81" i="16" s="1"/>
  <c r="M84" i="16"/>
  <c r="I84" i="16" s="1"/>
  <c r="M67" i="15"/>
  <c r="K67" i="15" s="1"/>
  <c r="W67" i="15" s="1"/>
  <c r="M79" i="15"/>
  <c r="J79" i="15" s="1"/>
  <c r="M38" i="18"/>
  <c r="H38" i="18" s="1"/>
  <c r="M48" i="18"/>
  <c r="E48" i="18" s="1"/>
  <c r="M77" i="18"/>
  <c r="G77" i="18" s="1"/>
  <c r="M67" i="18"/>
  <c r="E67" i="18" s="1"/>
  <c r="S67" i="18" s="1"/>
  <c r="M96" i="18"/>
  <c r="I96" i="18" s="1"/>
  <c r="M45" i="18"/>
  <c r="H45" i="18" s="1"/>
  <c r="M101" i="18"/>
  <c r="J101" i="18" s="1"/>
  <c r="M89" i="17"/>
  <c r="H89" i="17" s="1"/>
  <c r="M80" i="17"/>
  <c r="G80" i="17" s="1"/>
  <c r="M108" i="17"/>
  <c r="I108" i="17" s="1"/>
  <c r="M58" i="17"/>
  <c r="C58" i="17" s="1"/>
  <c r="M70" i="17"/>
  <c r="H70" i="17" s="1"/>
  <c r="M46" i="17"/>
  <c r="C46" i="17" s="1"/>
  <c r="M68" i="17"/>
  <c r="K68" i="17" s="1"/>
  <c r="W68" i="17" s="1"/>
  <c r="M82" i="17"/>
  <c r="K82" i="17" s="1"/>
  <c r="M28" i="17"/>
  <c r="D28" i="17" s="1"/>
  <c r="M96" i="17"/>
  <c r="C96" i="17" s="1"/>
  <c r="M101" i="17"/>
  <c r="K101" i="17" s="1"/>
  <c r="W101" i="17" s="1"/>
  <c r="M113" i="17"/>
  <c r="J113" i="17" s="1"/>
  <c r="M44" i="17"/>
  <c r="I44" i="17" s="1"/>
  <c r="M72" i="17"/>
  <c r="F72" i="17" s="1"/>
  <c r="M56" i="17"/>
  <c r="F56" i="17" s="1"/>
  <c r="M84" i="17"/>
  <c r="I84" i="17" s="1"/>
  <c r="M48" i="17"/>
  <c r="D48" i="17" s="1"/>
  <c r="M104" i="17"/>
  <c r="K104" i="17" s="1"/>
  <c r="W104" i="17" s="1"/>
  <c r="M84" i="18"/>
  <c r="M60" i="18"/>
  <c r="E60" i="18" s="1"/>
  <c r="S60" i="18" s="1"/>
  <c r="M31" i="18"/>
  <c r="G31" i="18" s="1"/>
  <c r="M115" i="18"/>
  <c r="G115" i="18" s="1"/>
  <c r="M89" i="18"/>
  <c r="I89" i="18" s="1"/>
  <c r="M108" i="18"/>
  <c r="D108" i="18" s="1"/>
  <c r="M43" i="18"/>
  <c r="G43" i="18" s="1"/>
  <c r="M62" i="18"/>
  <c r="J62" i="18" s="1"/>
  <c r="M79" i="18"/>
  <c r="I79" i="18" s="1"/>
  <c r="M91" i="18"/>
  <c r="J91" i="18" s="1"/>
  <c r="M82" i="18"/>
  <c r="C82" i="18" s="1"/>
  <c r="M110" i="18"/>
  <c r="K110" i="18" s="1"/>
  <c r="M106" i="18"/>
  <c r="M53" i="18"/>
  <c r="I53" i="18" s="1"/>
  <c r="M36" i="18"/>
  <c r="D36" i="18" s="1"/>
  <c r="M55" i="18"/>
  <c r="E55" i="18" s="1"/>
  <c r="M103" i="15"/>
  <c r="I103" i="15" s="1"/>
  <c r="M58" i="15"/>
  <c r="J58" i="15" s="1"/>
  <c r="M96" i="15"/>
  <c r="K96" i="15" s="1"/>
  <c r="W96" i="15" s="1"/>
  <c r="M115" i="15"/>
  <c r="C115" i="15" s="1"/>
  <c r="M60" i="15"/>
  <c r="E60" i="15" s="1"/>
  <c r="M70" i="15"/>
  <c r="G70" i="15" s="1"/>
  <c r="M61" i="15"/>
  <c r="M89" i="15"/>
  <c r="K89" i="15" s="1"/>
  <c r="W89" i="15" s="1"/>
  <c r="M108" i="15"/>
  <c r="K108" i="15" s="1"/>
  <c r="W108" i="15" s="1"/>
  <c r="M43" i="15"/>
  <c r="G43" i="15" s="1"/>
  <c r="M98" i="16"/>
  <c r="G98" i="16" s="1"/>
  <c r="M43" i="16"/>
  <c r="D43" i="16" s="1"/>
  <c r="M72" i="16"/>
  <c r="D72" i="16" s="1"/>
  <c r="M91" i="16"/>
  <c r="H91" i="16" s="1"/>
  <c r="M45" i="16"/>
  <c r="I45" i="16" s="1"/>
  <c r="M101" i="16"/>
  <c r="J101" i="16" s="1"/>
  <c r="M36" i="16"/>
  <c r="J36" i="16" s="1"/>
  <c r="M74" i="16"/>
  <c r="G74" i="16" s="1"/>
  <c r="M57" i="16"/>
  <c r="M113" i="16"/>
  <c r="G113" i="16" s="1"/>
  <c r="M86" i="16"/>
  <c r="D86" i="16" s="1"/>
  <c r="M75" i="16"/>
  <c r="F75" i="16" s="1"/>
  <c r="M103" i="16"/>
  <c r="K103" i="16" s="1"/>
  <c r="M48" i="16"/>
  <c r="M77" i="16"/>
  <c r="I77" i="16" s="1"/>
  <c r="M105" i="16"/>
  <c r="I105" i="16" s="1"/>
  <c r="M87" i="16"/>
  <c r="F87" i="16" s="1"/>
  <c r="M115" i="16"/>
  <c r="E115" i="16" s="1"/>
  <c r="M45" i="13"/>
  <c r="E45" i="13" s="1"/>
  <c r="M73" i="13"/>
  <c r="F73" i="13" s="1"/>
  <c r="M101" i="13"/>
  <c r="K101" i="13" s="1"/>
  <c r="W101" i="13" s="1"/>
  <c r="M74" i="13"/>
  <c r="I74" i="13" s="1"/>
  <c r="M65" i="13"/>
  <c r="K65" i="13" s="1"/>
  <c r="W65" i="13" s="1"/>
  <c r="M98" i="13"/>
  <c r="E98" i="13" s="1"/>
  <c r="M69" i="13"/>
  <c r="E69" i="13" s="1"/>
  <c r="M43" i="13"/>
  <c r="I43" i="13" s="1"/>
  <c r="M62" i="13"/>
  <c r="D62" i="13" s="1"/>
  <c r="M50" i="13"/>
  <c r="H50" i="13" s="1"/>
  <c r="M41" i="13"/>
  <c r="D41" i="13" s="1"/>
  <c r="M80" i="13"/>
  <c r="K80" i="13" s="1"/>
  <c r="W80" i="13" s="1"/>
  <c r="M100" i="6"/>
  <c r="F100" i="6" s="1"/>
  <c r="M84" i="6"/>
  <c r="D84" i="6" s="1"/>
  <c r="M112" i="6"/>
  <c r="M44" i="6"/>
  <c r="K44" i="6" s="1"/>
  <c r="M74" i="6"/>
  <c r="K74" i="6" s="1"/>
  <c r="W74" i="6" s="1"/>
  <c r="M38" i="6"/>
  <c r="G38" i="6" s="1"/>
  <c r="M94" i="6"/>
  <c r="K94" i="6" s="1"/>
  <c r="M113" i="6"/>
  <c r="E113" i="6" s="1"/>
  <c r="M41" i="14"/>
  <c r="C41" i="14" s="1"/>
  <c r="M69" i="14"/>
  <c r="F69" i="14" s="1"/>
  <c r="M43" i="14"/>
  <c r="J43" i="14" s="1"/>
  <c r="M79" i="14"/>
  <c r="I79" i="14" s="1"/>
  <c r="M107" i="14"/>
  <c r="K107" i="14" s="1"/>
  <c r="M80" i="14"/>
  <c r="F80" i="14" s="1"/>
  <c r="M55" i="14"/>
  <c r="F55" i="14" s="1"/>
  <c r="M65" i="14"/>
  <c r="E65" i="14" s="1"/>
  <c r="S65" i="14" s="1"/>
  <c r="M93" i="14"/>
  <c r="K93" i="14" s="1"/>
  <c r="M56" i="14"/>
  <c r="I56" i="14" s="1"/>
  <c r="M53" i="14"/>
  <c r="D53" i="14" s="1"/>
  <c r="M81" i="14"/>
  <c r="D81" i="14" s="1"/>
  <c r="M91" i="14"/>
  <c r="J91" i="14" s="1"/>
  <c r="M92" i="14"/>
  <c r="K92" i="14" s="1"/>
  <c r="W92" i="14" s="1"/>
  <c r="M26" i="18"/>
  <c r="D26" i="18" s="1"/>
  <c r="M36" i="15"/>
  <c r="I36" i="15" s="1"/>
  <c r="M46" i="15"/>
  <c r="E46" i="15" s="1"/>
  <c r="S46" i="15" s="1"/>
  <c r="M48" i="15"/>
  <c r="G48" i="15" s="1"/>
  <c r="M34" i="15"/>
  <c r="H34" i="15" s="1"/>
  <c r="H26" i="13"/>
  <c r="M20" i="13"/>
  <c r="E20" i="13" s="1"/>
  <c r="S20" i="13" s="1"/>
  <c r="M28" i="6"/>
  <c r="I28" i="6" s="1"/>
  <c r="M29" i="16"/>
  <c r="F29" i="16" s="1"/>
  <c r="M27" i="16"/>
  <c r="E27" i="16" s="1"/>
  <c r="S27" i="16" s="1"/>
  <c r="M26" i="16"/>
  <c r="I26" i="16" s="1"/>
  <c r="M24" i="15"/>
  <c r="H24" i="15" s="1"/>
  <c r="M22" i="15"/>
  <c r="D22" i="15" s="1"/>
  <c r="M19" i="14"/>
  <c r="J19" i="14" s="1"/>
  <c r="M53" i="6"/>
  <c r="J53" i="6" s="1"/>
  <c r="M77" i="6"/>
  <c r="H77" i="6" s="1"/>
  <c r="M101" i="6"/>
  <c r="J101" i="6" s="1"/>
  <c r="M32" i="6"/>
  <c r="E32" i="6" s="1"/>
  <c r="M40" i="6"/>
  <c r="I40" i="6" s="1"/>
  <c r="M56" i="6"/>
  <c r="G56" i="6" s="1"/>
  <c r="M72" i="6"/>
  <c r="K72" i="6" s="1"/>
  <c r="M96" i="6"/>
  <c r="F96" i="6" s="1"/>
  <c r="M41" i="6"/>
  <c r="M65" i="6"/>
  <c r="C65" i="6" s="1"/>
  <c r="M89" i="6"/>
  <c r="K89" i="6" s="1"/>
  <c r="M24" i="17"/>
  <c r="I24" i="17" s="1"/>
  <c r="M22" i="17"/>
  <c r="H22" i="17" s="1"/>
  <c r="M20" i="17"/>
  <c r="I20" i="17" s="1"/>
  <c r="M24" i="18"/>
  <c r="H24" i="18" s="1"/>
  <c r="M17" i="18"/>
  <c r="H17" i="18" s="1"/>
  <c r="M19" i="18"/>
  <c r="K19" i="18" s="1"/>
  <c r="W19" i="18" s="1"/>
  <c r="M19" i="15"/>
  <c r="E19" i="15" s="1"/>
  <c r="M19" i="16"/>
  <c r="C19" i="16" s="1"/>
  <c r="M17" i="16"/>
  <c r="F17" i="16" s="1"/>
  <c r="U17" i="16" s="1"/>
  <c r="M21" i="16"/>
  <c r="C21" i="16" s="1"/>
  <c r="M21" i="14"/>
  <c r="G21" i="14" s="1"/>
  <c r="M19" i="13"/>
  <c r="G19" i="13" s="1"/>
  <c r="M17" i="13"/>
  <c r="J17" i="13" s="1"/>
  <c r="M20" i="6"/>
  <c r="H20" i="6" s="1"/>
  <c r="M24" i="16"/>
  <c r="H24" i="16" s="1"/>
  <c r="M31" i="14"/>
  <c r="K31" i="14" s="1"/>
  <c r="M20" i="14"/>
  <c r="E20" i="14" s="1"/>
  <c r="M32" i="14"/>
  <c r="M17" i="6"/>
  <c r="K17" i="6" s="1"/>
  <c r="M29" i="6"/>
  <c r="H29" i="6" s="1"/>
  <c r="M17" i="17"/>
  <c r="C17" i="17" s="1"/>
  <c r="M29" i="17"/>
  <c r="E29" i="17" s="1"/>
  <c r="M41" i="17"/>
  <c r="M22" i="18"/>
  <c r="K22" i="18" s="1"/>
  <c r="M34" i="18"/>
  <c r="C34" i="18" s="1"/>
  <c r="M46" i="18"/>
  <c r="H46" i="18" s="1"/>
  <c r="M50" i="18"/>
  <c r="J50" i="18" s="1"/>
  <c r="M17" i="15"/>
  <c r="C17" i="15" s="1"/>
  <c r="M29" i="15"/>
  <c r="M41" i="15"/>
  <c r="J41" i="15" s="1"/>
  <c r="M53" i="15"/>
  <c r="G53" i="15" s="1"/>
  <c r="M65" i="15"/>
  <c r="J65" i="15" s="1"/>
  <c r="M46" i="14"/>
  <c r="D46" i="14" s="1"/>
  <c r="M70" i="14"/>
  <c r="C70" i="14" s="1"/>
  <c r="M82" i="14"/>
  <c r="D82" i="14" s="1"/>
  <c r="M23" i="14"/>
  <c r="D23" i="14" s="1"/>
  <c r="M35" i="14"/>
  <c r="M47" i="14"/>
  <c r="F47" i="14" s="1"/>
  <c r="M59" i="14"/>
  <c r="G59" i="14" s="1"/>
  <c r="M71" i="14"/>
  <c r="E71" i="14" s="1"/>
  <c r="M83" i="14"/>
  <c r="E83" i="14" s="1"/>
  <c r="M73" i="14"/>
  <c r="M85" i="14"/>
  <c r="K85" i="14" s="1"/>
  <c r="M96" i="14"/>
  <c r="F96" i="14" s="1"/>
  <c r="M36" i="14"/>
  <c r="M48" i="14"/>
  <c r="G48" i="14" s="1"/>
  <c r="M51" i="14"/>
  <c r="I51" i="14" s="1"/>
  <c r="M108" i="13"/>
  <c r="H108" i="13" s="1"/>
  <c r="M16" i="13"/>
  <c r="K16" i="13" s="1"/>
  <c r="M28" i="13"/>
  <c r="D28" i="13" s="1"/>
  <c r="M47" i="13"/>
  <c r="J47" i="13" s="1"/>
  <c r="M59" i="13"/>
  <c r="C59" i="13" s="1"/>
  <c r="M83" i="13"/>
  <c r="K83" i="13" s="1"/>
  <c r="M102" i="13"/>
  <c r="K102" i="13" s="1"/>
  <c r="M92" i="13"/>
  <c r="K92" i="13" s="1"/>
  <c r="M95" i="13"/>
  <c r="K95" i="13" s="1"/>
  <c r="F86" i="13"/>
  <c r="K32" i="13"/>
  <c r="W32" i="13" s="1"/>
  <c r="M34" i="13"/>
  <c r="F34" i="13" s="1"/>
  <c r="M71" i="13"/>
  <c r="F71" i="13" s="1"/>
  <c r="M79" i="13"/>
  <c r="C79" i="13" s="1"/>
  <c r="M44" i="13"/>
  <c r="G44" i="13" s="1"/>
  <c r="M56" i="13"/>
  <c r="M68" i="13"/>
  <c r="D68" i="13" s="1"/>
  <c r="M93" i="13"/>
  <c r="E93" i="13" s="1"/>
  <c r="M114" i="13"/>
  <c r="E114" i="13" s="1"/>
  <c r="M77" i="13"/>
  <c r="G77" i="13" s="1"/>
  <c r="M42" i="13"/>
  <c r="F42" i="13" s="1"/>
  <c r="M96" i="13"/>
  <c r="H96" i="13" s="1"/>
  <c r="M68" i="6"/>
  <c r="K68" i="6" s="1"/>
  <c r="M58" i="6"/>
  <c r="D58" i="6" s="1"/>
  <c r="M47" i="6"/>
  <c r="H47" i="6" s="1"/>
  <c r="M64" i="6"/>
  <c r="M21" i="6"/>
  <c r="E21" i="6" s="1"/>
  <c r="M23" i="6"/>
  <c r="D23" i="6" s="1"/>
  <c r="M36" i="6"/>
  <c r="H36" i="6" s="1"/>
  <c r="M48" i="6"/>
  <c r="C48" i="6" s="1"/>
  <c r="M78" i="6"/>
  <c r="C78" i="6" s="1"/>
  <c r="M49" i="6"/>
  <c r="E49" i="6" s="1"/>
  <c r="M46" i="6"/>
  <c r="M61" i="6"/>
  <c r="M18" i="6"/>
  <c r="I18" i="6" s="1"/>
  <c r="M85" i="6"/>
  <c r="J85" i="6" s="1"/>
  <c r="M63" i="6"/>
  <c r="K63" i="6" s="1"/>
  <c r="M57" i="6"/>
  <c r="M43" i="6"/>
  <c r="H43" i="6" s="1"/>
  <c r="M99" i="6"/>
  <c r="K99" i="6" s="1"/>
  <c r="M80" i="6"/>
  <c r="G80" i="6" s="1"/>
  <c r="M92" i="6"/>
  <c r="K92" i="6" s="1"/>
  <c r="M104" i="6"/>
  <c r="D34" i="17"/>
  <c r="K34" i="17"/>
  <c r="W34" i="17" s="1"/>
  <c r="H34" i="17"/>
  <c r="G34" i="17"/>
  <c r="F34" i="17"/>
  <c r="C34" i="17"/>
  <c r="D106" i="17"/>
  <c r="K106" i="17"/>
  <c r="W106" i="17" s="1"/>
  <c r="H106" i="17"/>
  <c r="G106" i="17"/>
  <c r="F106" i="17"/>
  <c r="C106" i="17"/>
  <c r="F36" i="17"/>
  <c r="I36" i="17"/>
  <c r="H36" i="17"/>
  <c r="K92" i="17"/>
  <c r="W92" i="17" s="1"/>
  <c r="I92" i="17"/>
  <c r="E92" i="17"/>
  <c r="D92" i="17"/>
  <c r="M26" i="17"/>
  <c r="G26" i="17" s="1"/>
  <c r="M35" i="17"/>
  <c r="I35" i="17" s="1"/>
  <c r="M64" i="17"/>
  <c r="J64" i="17" s="1"/>
  <c r="M69" i="17"/>
  <c r="K69" i="17" s="1"/>
  <c r="M79" i="17"/>
  <c r="G79" i="17" s="1"/>
  <c r="M88" i="17"/>
  <c r="E88" i="17" s="1"/>
  <c r="M93" i="17"/>
  <c r="C93" i="17" s="1"/>
  <c r="M107" i="17"/>
  <c r="G107" i="17" s="1"/>
  <c r="M49" i="17"/>
  <c r="H49" i="17" s="1"/>
  <c r="M18" i="17"/>
  <c r="J18" i="17" s="1"/>
  <c r="M27" i="17"/>
  <c r="K27" i="17" s="1"/>
  <c r="M42" i="17"/>
  <c r="H42" i="17" s="1"/>
  <c r="M59" i="17"/>
  <c r="C59" i="17" s="1"/>
  <c r="M73" i="17"/>
  <c r="I73" i="17" s="1"/>
  <c r="M97" i="17"/>
  <c r="I97" i="17" s="1"/>
  <c r="M114" i="17"/>
  <c r="I114" i="17" s="1"/>
  <c r="M19" i="17"/>
  <c r="H19" i="17" s="1"/>
  <c r="M50" i="17"/>
  <c r="M66" i="17"/>
  <c r="M83" i="17"/>
  <c r="F83" i="17" s="1"/>
  <c r="M90" i="17"/>
  <c r="K90" i="17" s="1"/>
  <c r="M98" i="17"/>
  <c r="J98" i="17" s="1"/>
  <c r="M105" i="17"/>
  <c r="M33" i="17"/>
  <c r="E33" i="17" s="1"/>
  <c r="M43" i="17"/>
  <c r="C43" i="17" s="1"/>
  <c r="M51" i="17"/>
  <c r="M74" i="17"/>
  <c r="F74" i="17" s="1"/>
  <c r="M99" i="17"/>
  <c r="K99" i="17" s="1"/>
  <c r="M115" i="17"/>
  <c r="C115" i="17" s="1"/>
  <c r="M23" i="17"/>
  <c r="K23" i="17" s="1"/>
  <c r="M52" i="17"/>
  <c r="C52" i="17" s="1"/>
  <c r="M57" i="17"/>
  <c r="G57" i="17" s="1"/>
  <c r="M67" i="17"/>
  <c r="D67" i="17" s="1"/>
  <c r="M91" i="17"/>
  <c r="H91" i="17" s="1"/>
  <c r="M100" i="17"/>
  <c r="M16" i="17"/>
  <c r="F16" i="17" s="1"/>
  <c r="M37" i="17"/>
  <c r="G37" i="17" s="1"/>
  <c r="M75" i="17"/>
  <c r="K75" i="17" s="1"/>
  <c r="M81" i="17"/>
  <c r="F81" i="17" s="1"/>
  <c r="M21" i="17"/>
  <c r="J21" i="17" s="1"/>
  <c r="M76" i="17"/>
  <c r="E76" i="17" s="1"/>
  <c r="M109" i="17"/>
  <c r="I109" i="17" s="1"/>
  <c r="M30" i="17"/>
  <c r="D30" i="17" s="1"/>
  <c r="M38" i="17"/>
  <c r="H38" i="17" s="1"/>
  <c r="M47" i="17"/>
  <c r="G47" i="17" s="1"/>
  <c r="M54" i="17"/>
  <c r="D54" i="17" s="1"/>
  <c r="M61" i="17"/>
  <c r="G61" i="17" s="1"/>
  <c r="M85" i="17"/>
  <c r="D85" i="17" s="1"/>
  <c r="M102" i="17"/>
  <c r="J102" i="17" s="1"/>
  <c r="M110" i="17"/>
  <c r="I110" i="17" s="1"/>
  <c r="M31" i="17"/>
  <c r="G31" i="17" s="1"/>
  <c r="M71" i="17"/>
  <c r="J71" i="17" s="1"/>
  <c r="M95" i="17"/>
  <c r="E95" i="17" s="1"/>
  <c r="M25" i="17"/>
  <c r="F25" i="17" s="1"/>
  <c r="U25" i="17" s="1"/>
  <c r="M39" i="17"/>
  <c r="K39" i="17" s="1"/>
  <c r="M55" i="17"/>
  <c r="M62" i="17"/>
  <c r="H62" i="17" s="1"/>
  <c r="M78" i="17"/>
  <c r="K78" i="17" s="1"/>
  <c r="M86" i="17"/>
  <c r="I86" i="17" s="1"/>
  <c r="M103" i="17"/>
  <c r="C103" i="17" s="1"/>
  <c r="M111" i="17"/>
  <c r="K111" i="17" s="1"/>
  <c r="M40" i="17"/>
  <c r="F40" i="17" s="1"/>
  <c r="M45" i="17"/>
  <c r="M63" i="17"/>
  <c r="I63" i="17" s="1"/>
  <c r="M87" i="17"/>
  <c r="K87" i="17" s="1"/>
  <c r="M112" i="17"/>
  <c r="J112" i="17" s="1"/>
  <c r="F72" i="18"/>
  <c r="K72" i="18"/>
  <c r="W72" i="18" s="1"/>
  <c r="H72" i="18"/>
  <c r="D72" i="18"/>
  <c r="C72" i="18"/>
  <c r="D58" i="18"/>
  <c r="I58" i="18"/>
  <c r="F58" i="18"/>
  <c r="U58" i="18" s="1"/>
  <c r="D70" i="18"/>
  <c r="I70" i="18"/>
  <c r="F70" i="18"/>
  <c r="U70" i="18" s="1"/>
  <c r="H74" i="18"/>
  <c r="J74" i="18"/>
  <c r="H86" i="18"/>
  <c r="J86" i="18"/>
  <c r="H98" i="18"/>
  <c r="J98" i="18"/>
  <c r="I103" i="18"/>
  <c r="H103" i="18"/>
  <c r="F103" i="18"/>
  <c r="T103" i="18" s="1"/>
  <c r="C103" i="18"/>
  <c r="K103" i="18"/>
  <c r="W103" i="18" s="1"/>
  <c r="J103" i="18"/>
  <c r="M16" i="18"/>
  <c r="H16" i="18" s="1"/>
  <c r="M33" i="18"/>
  <c r="C33" i="18" s="1"/>
  <c r="M37" i="18"/>
  <c r="G37" i="18" s="1"/>
  <c r="M40" i="18"/>
  <c r="J40" i="18" s="1"/>
  <c r="M97" i="18"/>
  <c r="K97" i="18" s="1"/>
  <c r="W97" i="18" s="1"/>
  <c r="M112" i="18"/>
  <c r="E112" i="18" s="1"/>
  <c r="S112" i="18" s="1"/>
  <c r="M47" i="18"/>
  <c r="K47" i="18" s="1"/>
  <c r="M51" i="18"/>
  <c r="F51" i="18" s="1"/>
  <c r="M71" i="18"/>
  <c r="G71" i="18" s="1"/>
  <c r="M75" i="18"/>
  <c r="K75" i="18" s="1"/>
  <c r="M80" i="18"/>
  <c r="C80" i="18" s="1"/>
  <c r="M90" i="18"/>
  <c r="M107" i="18"/>
  <c r="G107" i="18" s="1"/>
  <c r="M23" i="18"/>
  <c r="F23" i="18" s="1"/>
  <c r="M30" i="18"/>
  <c r="F30" i="18" s="1"/>
  <c r="M76" i="18"/>
  <c r="G76" i="18" s="1"/>
  <c r="M52" i="18"/>
  <c r="M59" i="18"/>
  <c r="K59" i="18" s="1"/>
  <c r="M63" i="18"/>
  <c r="E63" i="18" s="1"/>
  <c r="M68" i="18"/>
  <c r="D68" i="18" s="1"/>
  <c r="M81" i="18"/>
  <c r="G81" i="18" s="1"/>
  <c r="M114" i="18"/>
  <c r="E114" i="18" s="1"/>
  <c r="M64" i="18"/>
  <c r="M99" i="18"/>
  <c r="K99" i="18" s="1"/>
  <c r="M27" i="18"/>
  <c r="C27" i="18" s="1"/>
  <c r="M56" i="18"/>
  <c r="M78" i="18"/>
  <c r="K78" i="18" s="1"/>
  <c r="M85" i="18"/>
  <c r="G85" i="18" s="1"/>
  <c r="M100" i="18"/>
  <c r="G100" i="18" s="1"/>
  <c r="M104" i="18"/>
  <c r="I104" i="18" s="1"/>
  <c r="M28" i="18"/>
  <c r="K28" i="18" s="1"/>
  <c r="M35" i="18"/>
  <c r="K35" i="18" s="1"/>
  <c r="M42" i="18"/>
  <c r="E42" i="18" s="1"/>
  <c r="M44" i="18"/>
  <c r="M95" i="18"/>
  <c r="G95" i="18" s="1"/>
  <c r="M105" i="18"/>
  <c r="E105" i="18" s="1"/>
  <c r="M54" i="18"/>
  <c r="M66" i="18"/>
  <c r="C66" i="18" s="1"/>
  <c r="M109" i="18"/>
  <c r="F109" i="18" s="1"/>
  <c r="M39" i="18"/>
  <c r="E39" i="18" s="1"/>
  <c r="M73" i="18"/>
  <c r="I73" i="18" s="1"/>
  <c r="M102" i="18"/>
  <c r="C102" i="18" s="1"/>
  <c r="M18" i="18"/>
  <c r="D18" i="18" s="1"/>
  <c r="M20" i="18"/>
  <c r="E20" i="18" s="1"/>
  <c r="S20" i="18" s="1"/>
  <c r="M25" i="18"/>
  <c r="G25" i="18" s="1"/>
  <c r="M83" i="18"/>
  <c r="I83" i="18" s="1"/>
  <c r="M87" i="18"/>
  <c r="D87" i="18" s="1"/>
  <c r="M21" i="18"/>
  <c r="K21" i="18" s="1"/>
  <c r="W21" i="18" s="1"/>
  <c r="M49" i="18"/>
  <c r="K49" i="18" s="1"/>
  <c r="M61" i="18"/>
  <c r="M88" i="18"/>
  <c r="G88" i="18" s="1"/>
  <c r="M92" i="18"/>
  <c r="K92" i="18" s="1"/>
  <c r="M32" i="18"/>
  <c r="D32" i="18" s="1"/>
  <c r="M93" i="18"/>
  <c r="E93" i="18" s="1"/>
  <c r="M111" i="18"/>
  <c r="C94" i="15"/>
  <c r="H94" i="15"/>
  <c r="G94" i="15"/>
  <c r="K55" i="15"/>
  <c r="W55" i="15" s="1"/>
  <c r="E55" i="15"/>
  <c r="S55" i="15" s="1"/>
  <c r="D55" i="15"/>
  <c r="C55" i="15"/>
  <c r="F49" i="15"/>
  <c r="K49" i="15"/>
  <c r="W49" i="15" s="1"/>
  <c r="J49" i="15"/>
  <c r="I49" i="15"/>
  <c r="H49" i="15"/>
  <c r="G49" i="15"/>
  <c r="E49" i="15"/>
  <c r="D49" i="15"/>
  <c r="C49" i="15"/>
  <c r="F85" i="15"/>
  <c r="J85" i="15"/>
  <c r="I85" i="15"/>
  <c r="V85" i="15" s="1"/>
  <c r="H85" i="15"/>
  <c r="G85" i="15"/>
  <c r="E85" i="15"/>
  <c r="S85" i="15" s="1"/>
  <c r="D85" i="15"/>
  <c r="C85" i="15"/>
  <c r="K85" i="15"/>
  <c r="W85" i="15" s="1"/>
  <c r="E97" i="15"/>
  <c r="S97" i="15" s="1"/>
  <c r="E84" i="15"/>
  <c r="F84" i="15"/>
  <c r="C84" i="15"/>
  <c r="J84" i="15"/>
  <c r="I84" i="15"/>
  <c r="H84" i="15"/>
  <c r="C82" i="15"/>
  <c r="H82" i="15"/>
  <c r="G82" i="15"/>
  <c r="F82" i="15"/>
  <c r="U82" i="15" s="1"/>
  <c r="D82" i="15"/>
  <c r="C106" i="15"/>
  <c r="H106" i="15"/>
  <c r="G106" i="15"/>
  <c r="F106" i="15"/>
  <c r="U106" i="15" s="1"/>
  <c r="D106" i="15"/>
  <c r="M31" i="15"/>
  <c r="I31" i="15" s="1"/>
  <c r="M75" i="15"/>
  <c r="E75" i="15" s="1"/>
  <c r="M111" i="15"/>
  <c r="K111" i="15" s="1"/>
  <c r="M18" i="15"/>
  <c r="I18" i="15" s="1"/>
  <c r="M66" i="15"/>
  <c r="M76" i="15"/>
  <c r="M81" i="15"/>
  <c r="E81" i="15" s="1"/>
  <c r="M92" i="15"/>
  <c r="F92" i="15" s="1"/>
  <c r="M107" i="15"/>
  <c r="G107" i="15" s="1"/>
  <c r="M112" i="15"/>
  <c r="F112" i="15" s="1"/>
  <c r="M32" i="15"/>
  <c r="D32" i="15" s="1"/>
  <c r="M42" i="15"/>
  <c r="M50" i="15"/>
  <c r="J50" i="15" s="1"/>
  <c r="M56" i="15"/>
  <c r="I56" i="15" s="1"/>
  <c r="M93" i="15"/>
  <c r="E93" i="15" s="1"/>
  <c r="M25" i="15"/>
  <c r="I25" i="15" s="1"/>
  <c r="M51" i="15"/>
  <c r="G51" i="15" s="1"/>
  <c r="M86" i="15"/>
  <c r="G86" i="15" s="1"/>
  <c r="M33" i="15"/>
  <c r="K33" i="15" s="1"/>
  <c r="M52" i="15"/>
  <c r="F52" i="15" s="1"/>
  <c r="M57" i="15"/>
  <c r="I57" i="15" s="1"/>
  <c r="M71" i="15"/>
  <c r="C71" i="15" s="1"/>
  <c r="M78" i="15"/>
  <c r="K78" i="15" s="1"/>
  <c r="M87" i="15"/>
  <c r="K87" i="15" s="1"/>
  <c r="M98" i="15"/>
  <c r="J98" i="15" s="1"/>
  <c r="M104" i="15"/>
  <c r="G104" i="15" s="1"/>
  <c r="M114" i="15"/>
  <c r="J114" i="15" s="1"/>
  <c r="M23" i="15"/>
  <c r="G23" i="15" s="1"/>
  <c r="M26" i="15"/>
  <c r="F26" i="15" s="1"/>
  <c r="M88" i="15"/>
  <c r="M47" i="15"/>
  <c r="I47" i="15" s="1"/>
  <c r="M99" i="15"/>
  <c r="K99" i="15" s="1"/>
  <c r="M105" i="15"/>
  <c r="E105" i="15" s="1"/>
  <c r="M27" i="15"/>
  <c r="K27" i="15" s="1"/>
  <c r="M37" i="15"/>
  <c r="D37" i="15" s="1"/>
  <c r="M54" i="15"/>
  <c r="E54" i="15" s="1"/>
  <c r="M62" i="15"/>
  <c r="F62" i="15" s="1"/>
  <c r="M68" i="15"/>
  <c r="H68" i="15" s="1"/>
  <c r="M100" i="15"/>
  <c r="F100" i="15" s="1"/>
  <c r="M28" i="15"/>
  <c r="M38" i="15"/>
  <c r="J38" i="15" s="1"/>
  <c r="M69" i="15"/>
  <c r="E69" i="15" s="1"/>
  <c r="M90" i="15"/>
  <c r="G90" i="15" s="1"/>
  <c r="M20" i="15"/>
  <c r="D20" i="15" s="1"/>
  <c r="M63" i="15"/>
  <c r="J63" i="15" s="1"/>
  <c r="M83" i="15"/>
  <c r="G83" i="15" s="1"/>
  <c r="M95" i="15"/>
  <c r="G95" i="15" s="1"/>
  <c r="M109" i="15"/>
  <c r="E109" i="15" s="1"/>
  <c r="M16" i="15"/>
  <c r="J16" i="15" s="1"/>
  <c r="M35" i="15"/>
  <c r="G35" i="15" s="1"/>
  <c r="M39" i="15"/>
  <c r="J39" i="15" s="1"/>
  <c r="M44" i="15"/>
  <c r="I44" i="15" s="1"/>
  <c r="M64" i="15"/>
  <c r="F64" i="15" s="1"/>
  <c r="M102" i="15"/>
  <c r="K102" i="15" s="1"/>
  <c r="W102" i="15" s="1"/>
  <c r="M110" i="15"/>
  <c r="J110" i="15" s="1"/>
  <c r="M21" i="15"/>
  <c r="E21" i="15" s="1"/>
  <c r="M30" i="15"/>
  <c r="J30" i="15" s="1"/>
  <c r="M40" i="15"/>
  <c r="E40" i="15" s="1"/>
  <c r="M45" i="15"/>
  <c r="M59" i="15"/>
  <c r="G59" i="15" s="1"/>
  <c r="M74" i="15"/>
  <c r="H74" i="15" s="1"/>
  <c r="M80" i="15"/>
  <c r="G80" i="15" s="1"/>
  <c r="F96" i="16"/>
  <c r="U96" i="16" s="1"/>
  <c r="H96" i="16"/>
  <c r="C69" i="16"/>
  <c r="E69" i="16"/>
  <c r="S69" i="16" s="1"/>
  <c r="C93" i="16"/>
  <c r="J93" i="16"/>
  <c r="E93" i="16"/>
  <c r="S93" i="16" s="1"/>
  <c r="G50" i="16"/>
  <c r="F50" i="16"/>
  <c r="U50" i="16" s="1"/>
  <c r="C50" i="16"/>
  <c r="J50" i="16"/>
  <c r="H50" i="16"/>
  <c r="J79" i="16"/>
  <c r="H79" i="16"/>
  <c r="C79" i="16"/>
  <c r="K79" i="16"/>
  <c r="W79" i="16" s="1"/>
  <c r="M52" i="16"/>
  <c r="F52" i="16" s="1"/>
  <c r="M22" i="16"/>
  <c r="F22" i="16" s="1"/>
  <c r="M30" i="16"/>
  <c r="I30" i="16" s="1"/>
  <c r="M102" i="16"/>
  <c r="J102" i="16" s="1"/>
  <c r="M23" i="16"/>
  <c r="I23" i="16" s="1"/>
  <c r="M31" i="16"/>
  <c r="K31" i="16" s="1"/>
  <c r="W31" i="16" s="1"/>
  <c r="M42" i="16"/>
  <c r="J42" i="16" s="1"/>
  <c r="M58" i="16"/>
  <c r="M68" i="16"/>
  <c r="J68" i="16" s="1"/>
  <c r="M73" i="16"/>
  <c r="I73" i="16" s="1"/>
  <c r="M85" i="16"/>
  <c r="H85" i="16" s="1"/>
  <c r="M97" i="16"/>
  <c r="F97" i="16" s="1"/>
  <c r="M106" i="16"/>
  <c r="F106" i="16" s="1"/>
  <c r="M37" i="16"/>
  <c r="D37" i="16" s="1"/>
  <c r="M54" i="16"/>
  <c r="J54" i="16" s="1"/>
  <c r="M59" i="16"/>
  <c r="K59" i="16" s="1"/>
  <c r="M80" i="16"/>
  <c r="M92" i="16"/>
  <c r="H92" i="16" s="1"/>
  <c r="M107" i="16"/>
  <c r="G107" i="16" s="1"/>
  <c r="M111" i="16"/>
  <c r="K111" i="16" s="1"/>
  <c r="M32" i="16"/>
  <c r="D32" i="16" s="1"/>
  <c r="M46" i="16"/>
  <c r="K46" i="16" s="1"/>
  <c r="M63" i="16"/>
  <c r="J63" i="16" s="1"/>
  <c r="M112" i="16"/>
  <c r="M47" i="16"/>
  <c r="M64" i="16"/>
  <c r="M25" i="16"/>
  <c r="I25" i="16" s="1"/>
  <c r="M76" i="16"/>
  <c r="F76" i="16" s="1"/>
  <c r="M88" i="16"/>
  <c r="G88" i="16" s="1"/>
  <c r="M20" i="16"/>
  <c r="D20" i="16" s="1"/>
  <c r="M70" i="16"/>
  <c r="I70" i="16" s="1"/>
  <c r="M109" i="16"/>
  <c r="I109" i="16" s="1"/>
  <c r="M114" i="16"/>
  <c r="I114" i="16" s="1"/>
  <c r="M16" i="16"/>
  <c r="K16" i="16" s="1"/>
  <c r="W16" i="16" s="1"/>
  <c r="M61" i="16"/>
  <c r="F61" i="16" s="1"/>
  <c r="M66" i="16"/>
  <c r="M71" i="16"/>
  <c r="C71" i="16" s="1"/>
  <c r="M82" i="16"/>
  <c r="G82" i="16" s="1"/>
  <c r="M94" i="16"/>
  <c r="D94" i="16" s="1"/>
  <c r="M104" i="16"/>
  <c r="I104" i="16" s="1"/>
  <c r="M34" i="16"/>
  <c r="F34" i="16" s="1"/>
  <c r="M49" i="16"/>
  <c r="H49" i="16" s="1"/>
  <c r="M56" i="16"/>
  <c r="K56" i="16" s="1"/>
  <c r="M78" i="16"/>
  <c r="C78" i="16" s="1"/>
  <c r="M83" i="16"/>
  <c r="G83" i="16" s="1"/>
  <c r="M90" i="16"/>
  <c r="E90" i="16" s="1"/>
  <c r="M99" i="16"/>
  <c r="F99" i="16" s="1"/>
  <c r="M28" i="16"/>
  <c r="C28" i="16" s="1"/>
  <c r="M39" i="16"/>
  <c r="E39" i="16" s="1"/>
  <c r="M44" i="16"/>
  <c r="I44" i="16" s="1"/>
  <c r="M95" i="16"/>
  <c r="F95" i="16" s="1"/>
  <c r="M100" i="16"/>
  <c r="E100" i="16" s="1"/>
  <c r="M18" i="16"/>
  <c r="I18" i="16" s="1"/>
  <c r="M35" i="16"/>
  <c r="H35" i="16" s="1"/>
  <c r="M40" i="16"/>
  <c r="G40" i="16" s="1"/>
  <c r="K57" i="14"/>
  <c r="W57" i="14" s="1"/>
  <c r="H57" i="14"/>
  <c r="G57" i="14"/>
  <c r="F57" i="14"/>
  <c r="U57" i="14" s="1"/>
  <c r="E57" i="14"/>
  <c r="S57" i="14" s="1"/>
  <c r="C57" i="14"/>
  <c r="J89" i="14"/>
  <c r="K89" i="14"/>
  <c r="W89" i="14" s="1"/>
  <c r="K105" i="14"/>
  <c r="W105" i="14" s="1"/>
  <c r="G105" i="14"/>
  <c r="F105" i="14"/>
  <c r="E105" i="14"/>
  <c r="S105" i="14" s="1"/>
  <c r="C105" i="14"/>
  <c r="H105" i="14"/>
  <c r="J113" i="14"/>
  <c r="K113" i="14"/>
  <c r="W113" i="14" s="1"/>
  <c r="K44" i="14"/>
  <c r="W44" i="14" s="1"/>
  <c r="D44" i="14"/>
  <c r="F44" i="14"/>
  <c r="G44" i="14"/>
  <c r="E44" i="14"/>
  <c r="R44" i="14" s="1"/>
  <c r="K104" i="14"/>
  <c r="W104" i="14" s="1"/>
  <c r="F104" i="14"/>
  <c r="U104" i="14" s="1"/>
  <c r="E104" i="14"/>
  <c r="D104" i="14"/>
  <c r="J77" i="14"/>
  <c r="K77" i="14"/>
  <c r="W77" i="14" s="1"/>
  <c r="M24" i="14"/>
  <c r="F24" i="14" s="1"/>
  <c r="M38" i="14"/>
  <c r="H38" i="14" s="1"/>
  <c r="M58" i="14"/>
  <c r="J58" i="14" s="1"/>
  <c r="M61" i="14"/>
  <c r="M72" i="14"/>
  <c r="F72" i="14" s="1"/>
  <c r="M102" i="14"/>
  <c r="D102" i="14" s="1"/>
  <c r="M22" i="14"/>
  <c r="D22" i="14" s="1"/>
  <c r="M25" i="14"/>
  <c r="G25" i="14" s="1"/>
  <c r="M34" i="14"/>
  <c r="D34" i="14" s="1"/>
  <c r="M39" i="14"/>
  <c r="I39" i="14" s="1"/>
  <c r="M62" i="14"/>
  <c r="M74" i="14"/>
  <c r="F74" i="14" s="1"/>
  <c r="M86" i="14"/>
  <c r="K86" i="14" s="1"/>
  <c r="M108" i="14"/>
  <c r="F108" i="14" s="1"/>
  <c r="M52" i="14"/>
  <c r="C52" i="14" s="1"/>
  <c r="M63" i="14"/>
  <c r="M94" i="14"/>
  <c r="I94" i="14" s="1"/>
  <c r="M97" i="14"/>
  <c r="H97" i="14" s="1"/>
  <c r="M109" i="14"/>
  <c r="G109" i="14" s="1"/>
  <c r="M26" i="14"/>
  <c r="H26" i="14" s="1"/>
  <c r="M40" i="14"/>
  <c r="G40" i="14" s="1"/>
  <c r="M64" i="14"/>
  <c r="J64" i="14" s="1"/>
  <c r="M75" i="14"/>
  <c r="I75" i="14" s="1"/>
  <c r="M87" i="14"/>
  <c r="J87" i="14" s="1"/>
  <c r="M106" i="14"/>
  <c r="D106" i="14" s="1"/>
  <c r="M110" i="14"/>
  <c r="H110" i="14" s="1"/>
  <c r="M27" i="14"/>
  <c r="H27" i="14" s="1"/>
  <c r="M76" i="14"/>
  <c r="I76" i="14" s="1"/>
  <c r="M98" i="14"/>
  <c r="F98" i="14" s="1"/>
  <c r="M111" i="14"/>
  <c r="I111" i="14" s="1"/>
  <c r="M88" i="14"/>
  <c r="J88" i="14" s="1"/>
  <c r="M99" i="14"/>
  <c r="J99" i="14" s="1"/>
  <c r="M112" i="14"/>
  <c r="J112" i="14" s="1"/>
  <c r="M16" i="14"/>
  <c r="J16" i="14" s="1"/>
  <c r="M28" i="14"/>
  <c r="M54" i="14"/>
  <c r="M42" i="14"/>
  <c r="J42" i="14" s="1"/>
  <c r="M66" i="14"/>
  <c r="I66" i="14" s="1"/>
  <c r="M100" i="14"/>
  <c r="F100" i="14" s="1"/>
  <c r="M78" i="14"/>
  <c r="K78" i="14" s="1"/>
  <c r="M30" i="14"/>
  <c r="K30" i="14" s="1"/>
  <c r="M49" i="14"/>
  <c r="F49" i="14" s="1"/>
  <c r="M60" i="14"/>
  <c r="M90" i="14"/>
  <c r="K90" i="14" s="1"/>
  <c r="M114" i="14"/>
  <c r="F114" i="14" s="1"/>
  <c r="M18" i="14"/>
  <c r="E18" i="14" s="1"/>
  <c r="M37" i="14"/>
  <c r="G37" i="14" s="1"/>
  <c r="M50" i="14"/>
  <c r="H50" i="14" s="1"/>
  <c r="M84" i="14"/>
  <c r="C84" i="14" s="1"/>
  <c r="H21" i="13"/>
  <c r="F21" i="13"/>
  <c r="U21" i="13" s="1"/>
  <c r="G33" i="13"/>
  <c r="K33" i="13"/>
  <c r="W33" i="13" s="1"/>
  <c r="J33" i="13"/>
  <c r="I33" i="13"/>
  <c r="H33" i="13"/>
  <c r="F33" i="13"/>
  <c r="E33" i="13"/>
  <c r="D33" i="13"/>
  <c r="C33" i="13"/>
  <c r="G61" i="13"/>
  <c r="I61" i="13"/>
  <c r="K31" i="13"/>
  <c r="W31" i="13" s="1"/>
  <c r="G31" i="13"/>
  <c r="F31" i="13"/>
  <c r="U31" i="13" s="1"/>
  <c r="C31" i="13"/>
  <c r="F110" i="13"/>
  <c r="U110" i="13" s="1"/>
  <c r="J110" i="13"/>
  <c r="H110" i="13"/>
  <c r="G110" i="13"/>
  <c r="M27" i="13"/>
  <c r="K27" i="13" s="1"/>
  <c r="H32" i="13"/>
  <c r="M64" i="13"/>
  <c r="J64" i="13" s="1"/>
  <c r="M70" i="13"/>
  <c r="F70" i="13" s="1"/>
  <c r="M78" i="13"/>
  <c r="J86" i="13"/>
  <c r="M107" i="13"/>
  <c r="G107" i="13" s="1"/>
  <c r="M35" i="13"/>
  <c r="G35" i="13" s="1"/>
  <c r="M60" i="13"/>
  <c r="J60" i="13" s="1"/>
  <c r="M66" i="13"/>
  <c r="I66" i="13" s="1"/>
  <c r="M94" i="13"/>
  <c r="F94" i="13" s="1"/>
  <c r="M97" i="13"/>
  <c r="I97" i="13" s="1"/>
  <c r="M109" i="13"/>
  <c r="I109" i="13" s="1"/>
  <c r="M30" i="13"/>
  <c r="C30" i="13" s="1"/>
  <c r="M36" i="13"/>
  <c r="D36" i="13" s="1"/>
  <c r="M51" i="13"/>
  <c r="G51" i="13" s="1"/>
  <c r="M87" i="13"/>
  <c r="K87" i="13" s="1"/>
  <c r="M115" i="13"/>
  <c r="C115" i="13" s="1"/>
  <c r="M18" i="13"/>
  <c r="E18" i="13" s="1"/>
  <c r="M22" i="13"/>
  <c r="F22" i="13" s="1"/>
  <c r="M52" i="13"/>
  <c r="I52" i="13" s="1"/>
  <c r="M58" i="13"/>
  <c r="D58" i="13" s="1"/>
  <c r="M88" i="13"/>
  <c r="M23" i="13"/>
  <c r="G23" i="13" s="1"/>
  <c r="M37" i="13"/>
  <c r="I37" i="13" s="1"/>
  <c r="M24" i="13"/>
  <c r="H24" i="13" s="1"/>
  <c r="M54" i="13"/>
  <c r="D54" i="13" s="1"/>
  <c r="M75" i="13"/>
  <c r="K75" i="13" s="1"/>
  <c r="M81" i="13"/>
  <c r="F81" i="13" s="1"/>
  <c r="M84" i="13"/>
  <c r="E84" i="13" s="1"/>
  <c r="M90" i="13"/>
  <c r="E90" i="13" s="1"/>
  <c r="M25" i="13"/>
  <c r="I25" i="13" s="1"/>
  <c r="M76" i="13"/>
  <c r="G76" i="13" s="1"/>
  <c r="M82" i="13"/>
  <c r="F82" i="13" s="1"/>
  <c r="M85" i="13"/>
  <c r="D32" i="13"/>
  <c r="M39" i="13"/>
  <c r="K39" i="13" s="1"/>
  <c r="M48" i="13"/>
  <c r="G48" i="13" s="1"/>
  <c r="M72" i="13"/>
  <c r="D72" i="13" s="1"/>
  <c r="G86" i="13"/>
  <c r="M91" i="13"/>
  <c r="I91" i="13" s="1"/>
  <c r="M99" i="13"/>
  <c r="K99" i="13" s="1"/>
  <c r="M105" i="13"/>
  <c r="E105" i="13" s="1"/>
  <c r="M111" i="13"/>
  <c r="K111" i="13" s="1"/>
  <c r="G32" i="13"/>
  <c r="M40" i="13"/>
  <c r="I40" i="13" s="1"/>
  <c r="M46" i="13"/>
  <c r="C46" i="13" s="1"/>
  <c r="M49" i="13"/>
  <c r="I49" i="13" s="1"/>
  <c r="M63" i="13"/>
  <c r="H86" i="13"/>
  <c r="M100" i="13"/>
  <c r="E100" i="13" s="1"/>
  <c r="M106" i="13"/>
  <c r="I106" i="13" s="1"/>
  <c r="M112" i="13"/>
  <c r="E112" i="13" s="1"/>
  <c r="G34" i="6"/>
  <c r="F34" i="6"/>
  <c r="U34" i="6" s="1"/>
  <c r="K34" i="6"/>
  <c r="W34" i="6" s="1"/>
  <c r="C34" i="6"/>
  <c r="D62" i="6"/>
  <c r="C62" i="6"/>
  <c r="F62" i="6"/>
  <c r="K62" i="6"/>
  <c r="W62" i="6" s="1"/>
  <c r="J62" i="6"/>
  <c r="H62" i="6"/>
  <c r="G62" i="6"/>
  <c r="E62" i="6"/>
  <c r="S62" i="6" s="1"/>
  <c r="D82" i="6"/>
  <c r="K82" i="6"/>
  <c r="G82" i="6"/>
  <c r="F82" i="6"/>
  <c r="T82" i="6" s="1"/>
  <c r="C82" i="6"/>
  <c r="W82" i="6"/>
  <c r="U82" i="6"/>
  <c r="D86" i="6"/>
  <c r="C86" i="6"/>
  <c r="F86" i="6"/>
  <c r="U86" i="6" s="1"/>
  <c r="K86" i="6"/>
  <c r="W86" i="6" s="1"/>
  <c r="J86" i="6"/>
  <c r="H86" i="6"/>
  <c r="G86" i="6"/>
  <c r="E86" i="6"/>
  <c r="S86" i="6" s="1"/>
  <c r="H52" i="6"/>
  <c r="G52" i="6"/>
  <c r="I52" i="6"/>
  <c r="I60" i="6"/>
  <c r="H60" i="6"/>
  <c r="E60" i="6"/>
  <c r="D60" i="6"/>
  <c r="C60" i="6"/>
  <c r="M19" i="6"/>
  <c r="J19" i="6" s="1"/>
  <c r="M22" i="6"/>
  <c r="K22" i="6" s="1"/>
  <c r="W22" i="6" s="1"/>
  <c r="M51" i="6"/>
  <c r="F51" i="6" s="1"/>
  <c r="M83" i="6"/>
  <c r="H83" i="6" s="1"/>
  <c r="M90" i="6"/>
  <c r="M97" i="6"/>
  <c r="F97" i="6" s="1"/>
  <c r="M105" i="6"/>
  <c r="M91" i="6"/>
  <c r="K91" i="6" s="1"/>
  <c r="M24" i="6"/>
  <c r="K24" i="6" s="1"/>
  <c r="W24" i="6" s="1"/>
  <c r="M37" i="6"/>
  <c r="M59" i="6"/>
  <c r="M69" i="6"/>
  <c r="M111" i="6"/>
  <c r="K111" i="6" s="1"/>
  <c r="M16" i="6"/>
  <c r="D16" i="6" s="1"/>
  <c r="M102" i="6"/>
  <c r="G102" i="6" s="1"/>
  <c r="M109" i="6"/>
  <c r="M30" i="6"/>
  <c r="E30" i="6" s="1"/>
  <c r="M81" i="6"/>
  <c r="M95" i="6"/>
  <c r="K95" i="6" s="1"/>
  <c r="C110" i="6"/>
  <c r="M25" i="6"/>
  <c r="G25" i="6" s="1"/>
  <c r="M31" i="6"/>
  <c r="M35" i="6"/>
  <c r="K35" i="6" s="1"/>
  <c r="M39" i="6"/>
  <c r="M45" i="6"/>
  <c r="K45" i="6" s="1"/>
  <c r="M66" i="6"/>
  <c r="M75" i="6"/>
  <c r="I75" i="6" s="1"/>
  <c r="E110" i="6"/>
  <c r="S110" i="6" s="1"/>
  <c r="M26" i="6"/>
  <c r="D26" i="6" s="1"/>
  <c r="M42" i="6"/>
  <c r="M73" i="6"/>
  <c r="G73" i="6" s="1"/>
  <c r="M76" i="6"/>
  <c r="H76" i="6" s="1"/>
  <c r="M103" i="6"/>
  <c r="F110" i="6"/>
  <c r="M27" i="6"/>
  <c r="K27" i="6" s="1"/>
  <c r="M87" i="6"/>
  <c r="G87" i="6" s="1"/>
  <c r="M93" i="6"/>
  <c r="C93" i="6" s="1"/>
  <c r="M107" i="6"/>
  <c r="D107" i="6" s="1"/>
  <c r="G110" i="6"/>
  <c r="M114" i="6"/>
  <c r="C114" i="6" s="1"/>
  <c r="M54" i="6"/>
  <c r="I54" i="6" s="1"/>
  <c r="M67" i="6"/>
  <c r="G67" i="6" s="1"/>
  <c r="M88" i="6"/>
  <c r="D88" i="6" s="1"/>
  <c r="H110" i="6"/>
  <c r="J110" i="6"/>
  <c r="M33" i="6"/>
  <c r="E33" i="6" s="1"/>
  <c r="M55" i="6"/>
  <c r="E55" i="6" s="1"/>
  <c r="M71" i="6"/>
  <c r="F71" i="6" s="1"/>
  <c r="M79" i="6"/>
  <c r="D79" i="6" s="1"/>
  <c r="I108" i="6"/>
  <c r="K110" i="6"/>
  <c r="W110" i="6" s="1"/>
  <c r="M115" i="6"/>
  <c r="I115" i="6" s="1"/>
  <c r="K29" i="14"/>
  <c r="W29" i="14" s="1"/>
  <c r="J26" i="13"/>
  <c r="F89" i="13"/>
  <c r="E89" i="13"/>
  <c r="D89" i="13"/>
  <c r="C89" i="13"/>
  <c r="I26" i="13"/>
  <c r="C32" i="13"/>
  <c r="I86" i="13"/>
  <c r="I110" i="13"/>
  <c r="K26" i="13"/>
  <c r="W26" i="13" s="1"/>
  <c r="D31" i="13"/>
  <c r="E32" i="13"/>
  <c r="J61" i="13"/>
  <c r="K86" i="13"/>
  <c r="W86" i="13" s="1"/>
  <c r="K110" i="13"/>
  <c r="W110" i="13" s="1"/>
  <c r="E31" i="13"/>
  <c r="S31" i="13" s="1"/>
  <c r="F32" i="13"/>
  <c r="U32" i="13" s="1"/>
  <c r="C26" i="13"/>
  <c r="H31" i="13"/>
  <c r="I32" i="13"/>
  <c r="C86" i="13"/>
  <c r="C110" i="13"/>
  <c r="D26" i="13"/>
  <c r="I31" i="13"/>
  <c r="J32" i="13"/>
  <c r="D86" i="13"/>
  <c r="D110" i="13"/>
  <c r="E26" i="13"/>
  <c r="J31" i="13"/>
  <c r="D61" i="13"/>
  <c r="E86" i="13"/>
  <c r="E110" i="13"/>
  <c r="F26" i="13"/>
  <c r="E61" i="13"/>
  <c r="S61" i="13" s="1"/>
  <c r="G26" i="13"/>
  <c r="K115" i="14"/>
  <c r="W115" i="14" s="1"/>
  <c r="J115" i="14"/>
  <c r="I115" i="14"/>
  <c r="H115" i="14"/>
  <c r="G115" i="14"/>
  <c r="F115" i="14"/>
  <c r="T115" i="14" s="1"/>
  <c r="E115" i="14"/>
  <c r="S115" i="14" s="1"/>
  <c r="D115" i="14"/>
  <c r="C115" i="14"/>
  <c r="D33" i="14"/>
  <c r="C44" i="14"/>
  <c r="D57" i="14"/>
  <c r="C104" i="14"/>
  <c r="D105" i="14"/>
  <c r="C29" i="14"/>
  <c r="C77" i="14"/>
  <c r="C89" i="14"/>
  <c r="C113" i="14"/>
  <c r="D29" i="14"/>
  <c r="D77" i="14"/>
  <c r="D89" i="14"/>
  <c r="G104" i="14"/>
  <c r="D113" i="14"/>
  <c r="E29" i="14"/>
  <c r="S29" i="14" s="1"/>
  <c r="H44" i="14"/>
  <c r="I57" i="14"/>
  <c r="E77" i="14"/>
  <c r="S77" i="14" s="1"/>
  <c r="H104" i="14"/>
  <c r="I105" i="14"/>
  <c r="E113" i="14"/>
  <c r="S113" i="14" s="1"/>
  <c r="F29" i="14"/>
  <c r="I44" i="14"/>
  <c r="J57" i="14"/>
  <c r="F77" i="14"/>
  <c r="F89" i="14"/>
  <c r="I104" i="14"/>
  <c r="J105" i="14"/>
  <c r="F113" i="14"/>
  <c r="U113" i="14" s="1"/>
  <c r="G29" i="14"/>
  <c r="J44" i="14"/>
  <c r="G77" i="14"/>
  <c r="G89" i="14"/>
  <c r="J104" i="14"/>
  <c r="G113" i="14"/>
  <c r="H29" i="14"/>
  <c r="H77" i="14"/>
  <c r="H113" i="14"/>
  <c r="I29" i="14"/>
  <c r="V29" i="14" s="1"/>
  <c r="I77" i="14"/>
  <c r="I113" i="14"/>
  <c r="K65" i="16"/>
  <c r="W65" i="16" s="1"/>
  <c r="J65" i="16"/>
  <c r="I65" i="16"/>
  <c r="H65" i="16"/>
  <c r="G65" i="16"/>
  <c r="F65" i="16"/>
  <c r="E65" i="16"/>
  <c r="D65" i="16"/>
  <c r="C65" i="16"/>
  <c r="K41" i="16"/>
  <c r="W41" i="16" s="1"/>
  <c r="J41" i="16"/>
  <c r="I41" i="16"/>
  <c r="H41" i="16"/>
  <c r="G41" i="16"/>
  <c r="F41" i="16"/>
  <c r="U41" i="16" s="1"/>
  <c r="E41" i="16"/>
  <c r="S41" i="16" s="1"/>
  <c r="D41" i="16"/>
  <c r="C41" i="16"/>
  <c r="I50" i="16"/>
  <c r="D69" i="16"/>
  <c r="D93" i="16"/>
  <c r="G96" i="16"/>
  <c r="K50" i="16"/>
  <c r="W50" i="16" s="1"/>
  <c r="F69" i="16"/>
  <c r="U69" i="16" s="1"/>
  <c r="D79" i="16"/>
  <c r="F93" i="16"/>
  <c r="U93" i="16" s="1"/>
  <c r="I96" i="16"/>
  <c r="G69" i="16"/>
  <c r="E79" i="16"/>
  <c r="S79" i="16" s="1"/>
  <c r="G93" i="16"/>
  <c r="J96" i="16"/>
  <c r="H69" i="16"/>
  <c r="F79" i="16"/>
  <c r="H93" i="16"/>
  <c r="K96" i="16"/>
  <c r="W96" i="16" s="1"/>
  <c r="I69" i="16"/>
  <c r="G79" i="16"/>
  <c r="I93" i="16"/>
  <c r="J69" i="16"/>
  <c r="D50" i="16"/>
  <c r="K69" i="16"/>
  <c r="W69" i="16" s="1"/>
  <c r="I79" i="16"/>
  <c r="K93" i="16"/>
  <c r="W93" i="16" s="1"/>
  <c r="E50" i="16"/>
  <c r="S50" i="16" s="1"/>
  <c r="C96" i="16"/>
  <c r="D96" i="16"/>
  <c r="E96" i="16"/>
  <c r="S96" i="16" s="1"/>
  <c r="K113" i="15"/>
  <c r="W113" i="15" s="1"/>
  <c r="J113" i="15"/>
  <c r="I113" i="15"/>
  <c r="H113" i="15"/>
  <c r="G113" i="15"/>
  <c r="F113" i="15"/>
  <c r="U113" i="15" s="1"/>
  <c r="E113" i="15"/>
  <c r="D113" i="15"/>
  <c r="C113" i="15"/>
  <c r="K77" i="15"/>
  <c r="W77" i="15" s="1"/>
  <c r="J77" i="15"/>
  <c r="I77" i="15"/>
  <c r="H77" i="15"/>
  <c r="G77" i="15"/>
  <c r="F77" i="15"/>
  <c r="E77" i="15"/>
  <c r="S77" i="15" s="1"/>
  <c r="D77" i="15"/>
  <c r="C77" i="15"/>
  <c r="E82" i="15"/>
  <c r="G84" i="15"/>
  <c r="E106" i="15"/>
  <c r="S106" i="15" s="1"/>
  <c r="F55" i="15"/>
  <c r="U55" i="15" s="1"/>
  <c r="I82" i="15"/>
  <c r="K84" i="15"/>
  <c r="W84" i="15" s="1"/>
  <c r="I106" i="15"/>
  <c r="G55" i="15"/>
  <c r="J82" i="15"/>
  <c r="G91" i="15"/>
  <c r="J106" i="15"/>
  <c r="H55" i="15"/>
  <c r="K82" i="15"/>
  <c r="W82" i="15" s="1"/>
  <c r="K106" i="15"/>
  <c r="W106" i="15" s="1"/>
  <c r="I55" i="15"/>
  <c r="I91" i="15"/>
  <c r="J55" i="15"/>
  <c r="J91" i="15"/>
  <c r="D84" i="15"/>
  <c r="E58" i="18"/>
  <c r="E70" i="18"/>
  <c r="G72" i="18"/>
  <c r="I74" i="18"/>
  <c r="I86" i="18"/>
  <c r="I98" i="18"/>
  <c r="G58" i="18"/>
  <c r="G70" i="18"/>
  <c r="I72" i="18"/>
  <c r="K74" i="18"/>
  <c r="W74" i="18" s="1"/>
  <c r="K86" i="18"/>
  <c r="W86" i="18" s="1"/>
  <c r="K98" i="18"/>
  <c r="W98" i="18" s="1"/>
  <c r="D103" i="18"/>
  <c r="H58" i="18"/>
  <c r="H70" i="18"/>
  <c r="J72" i="18"/>
  <c r="E103" i="18"/>
  <c r="J58" i="18"/>
  <c r="J70" i="18"/>
  <c r="G103" i="18"/>
  <c r="K58" i="18"/>
  <c r="W58" i="18" s="1"/>
  <c r="K70" i="18"/>
  <c r="W70" i="18" s="1"/>
  <c r="C74" i="18"/>
  <c r="C86" i="18"/>
  <c r="C98" i="18"/>
  <c r="D74" i="18"/>
  <c r="D86" i="18"/>
  <c r="D98" i="18"/>
  <c r="E74" i="18"/>
  <c r="S74" i="18" s="1"/>
  <c r="E86" i="18"/>
  <c r="E98" i="18"/>
  <c r="F74" i="18"/>
  <c r="U74" i="18" s="1"/>
  <c r="F86" i="18"/>
  <c r="F98" i="18"/>
  <c r="U98" i="18" s="1"/>
  <c r="C58" i="18"/>
  <c r="C70" i="18"/>
  <c r="E72" i="18"/>
  <c r="G74" i="18"/>
  <c r="G86" i="18"/>
  <c r="G98" i="18"/>
  <c r="K53" i="17"/>
  <c r="W53" i="17" s="1"/>
  <c r="J53" i="17"/>
  <c r="I53" i="17"/>
  <c r="H53" i="17"/>
  <c r="G53" i="17"/>
  <c r="F53" i="17"/>
  <c r="U53" i="17" s="1"/>
  <c r="E53" i="17"/>
  <c r="D53" i="17"/>
  <c r="C53" i="17"/>
  <c r="K77" i="17"/>
  <c r="W77" i="17" s="1"/>
  <c r="J77" i="17"/>
  <c r="I77" i="17"/>
  <c r="H77" i="17"/>
  <c r="G77" i="17"/>
  <c r="F77" i="17"/>
  <c r="U77" i="17" s="1"/>
  <c r="E77" i="17"/>
  <c r="S77" i="17" s="1"/>
  <c r="D77" i="17"/>
  <c r="C77" i="17"/>
  <c r="E34" i="17"/>
  <c r="R34" i="17" s="1"/>
  <c r="G36" i="17"/>
  <c r="C92" i="17"/>
  <c r="E106" i="17"/>
  <c r="R106" i="17" s="1"/>
  <c r="J36" i="17"/>
  <c r="F92" i="17"/>
  <c r="U92" i="17" s="1"/>
  <c r="I34" i="17"/>
  <c r="K36" i="17"/>
  <c r="W36" i="17" s="1"/>
  <c r="G92" i="17"/>
  <c r="I106" i="17"/>
  <c r="J34" i="17"/>
  <c r="H92" i="17"/>
  <c r="J106" i="17"/>
  <c r="J92" i="17"/>
  <c r="C36" i="17"/>
  <c r="D36" i="17"/>
  <c r="E36" i="17"/>
  <c r="L116" i="18"/>
  <c r="L116" i="17"/>
  <c r="L116" i="16"/>
  <c r="L116" i="15"/>
  <c r="L116" i="14"/>
  <c r="L116" i="13"/>
  <c r="D34" i="6"/>
  <c r="J34" i="6"/>
  <c r="I34" i="6"/>
  <c r="H34" i="6"/>
  <c r="E34" i="6"/>
  <c r="S34" i="6" s="1"/>
  <c r="E52" i="6"/>
  <c r="S52" i="6" s="1"/>
  <c r="F60" i="6"/>
  <c r="U60" i="6" s="1"/>
  <c r="K60" i="6"/>
  <c r="W60" i="6" s="1"/>
  <c r="J60" i="6"/>
  <c r="G60" i="6"/>
  <c r="J52" i="6"/>
  <c r="F52" i="6"/>
  <c r="D52" i="6"/>
  <c r="C52" i="6"/>
  <c r="K52" i="6"/>
  <c r="W52" i="6" s="1"/>
  <c r="I62" i="6"/>
  <c r="E82" i="6"/>
  <c r="S82" i="6" s="1"/>
  <c r="I86" i="6"/>
  <c r="I110" i="6"/>
  <c r="H82" i="6"/>
  <c r="I82" i="6"/>
  <c r="J82" i="6"/>
  <c r="L116" i="6"/>
  <c r="L17" i="4"/>
  <c r="M17" i="4" s="1"/>
  <c r="D17" i="4" s="1"/>
  <c r="L18" i="4"/>
  <c r="M18" i="4" s="1"/>
  <c r="L19" i="4"/>
  <c r="M19" i="4" s="1"/>
  <c r="D19" i="4" s="1"/>
  <c r="L20" i="4"/>
  <c r="M20" i="4" s="1"/>
  <c r="L21" i="4"/>
  <c r="M21" i="4" s="1"/>
  <c r="L22" i="4"/>
  <c r="M22" i="4" s="1"/>
  <c r="L23" i="4"/>
  <c r="M23" i="4" s="1"/>
  <c r="I23" i="4" s="1"/>
  <c r="L24" i="4"/>
  <c r="M24" i="4" s="1"/>
  <c r="C24" i="4" s="1"/>
  <c r="L25" i="4"/>
  <c r="M25" i="4" s="1"/>
  <c r="I25" i="4" s="1"/>
  <c r="L26" i="4"/>
  <c r="M26" i="4" s="1"/>
  <c r="L27" i="4"/>
  <c r="M27" i="4" s="1"/>
  <c r="L28" i="4"/>
  <c r="M28" i="4" s="1"/>
  <c r="L29" i="4"/>
  <c r="M29" i="4" s="1"/>
  <c r="L30" i="4"/>
  <c r="M30" i="4" s="1"/>
  <c r="L31" i="4"/>
  <c r="M31" i="4" s="1"/>
  <c r="L32" i="4"/>
  <c r="M32" i="4" s="1"/>
  <c r="F32" i="4" s="1"/>
  <c r="L33" i="4"/>
  <c r="M33" i="4" s="1"/>
  <c r="F33" i="4" s="1"/>
  <c r="L34" i="4"/>
  <c r="M34" i="4" s="1"/>
  <c r="C34" i="4" s="1"/>
  <c r="L35" i="4"/>
  <c r="M35" i="4" s="1"/>
  <c r="C35" i="4" s="1"/>
  <c r="L36" i="4"/>
  <c r="M36" i="4" s="1"/>
  <c r="L37" i="4"/>
  <c r="M37" i="4" s="1"/>
  <c r="L38" i="4"/>
  <c r="M38" i="4" s="1"/>
  <c r="C38" i="4" s="1"/>
  <c r="L39" i="4"/>
  <c r="M39" i="4" s="1"/>
  <c r="L40" i="4"/>
  <c r="M40" i="4" s="1"/>
  <c r="L41" i="4"/>
  <c r="M41" i="4" s="1"/>
  <c r="L42" i="4"/>
  <c r="M42" i="4" s="1"/>
  <c r="L43" i="4"/>
  <c r="M43" i="4" s="1"/>
  <c r="K43" i="4" s="1"/>
  <c r="L44" i="4"/>
  <c r="M44" i="4" s="1"/>
  <c r="F44" i="4" s="1"/>
  <c r="L45" i="4"/>
  <c r="M45" i="4" s="1"/>
  <c r="F45" i="4" s="1"/>
  <c r="L46" i="4"/>
  <c r="M46" i="4" s="1"/>
  <c r="L47" i="4"/>
  <c r="M47" i="4" s="1"/>
  <c r="L48" i="4"/>
  <c r="M48" i="4" s="1"/>
  <c r="E48" i="4" s="1"/>
  <c r="L49" i="4"/>
  <c r="M49" i="4" s="1"/>
  <c r="L50" i="4"/>
  <c r="M50" i="4" s="1"/>
  <c r="L51" i="4"/>
  <c r="M51" i="4" s="1"/>
  <c r="L52" i="4"/>
  <c r="M52" i="4" s="1"/>
  <c r="L53" i="4"/>
  <c r="M53" i="4" s="1"/>
  <c r="L54" i="4"/>
  <c r="M54" i="4" s="1"/>
  <c r="K54" i="4" s="1"/>
  <c r="L55" i="4"/>
  <c r="M55" i="4" s="1"/>
  <c r="L56" i="4"/>
  <c r="M56" i="4" s="1"/>
  <c r="C56" i="4" s="1"/>
  <c r="L57" i="4"/>
  <c r="M57" i="4" s="1"/>
  <c r="F57" i="4" s="1"/>
  <c r="L58" i="4"/>
  <c r="M58" i="4" s="1"/>
  <c r="L59" i="4"/>
  <c r="M59" i="4" s="1"/>
  <c r="F59" i="4" s="1"/>
  <c r="L60" i="4"/>
  <c r="M60" i="4" s="1"/>
  <c r="L61" i="4"/>
  <c r="M61" i="4" s="1"/>
  <c r="L62" i="4"/>
  <c r="M62" i="4" s="1"/>
  <c r="L63" i="4"/>
  <c r="M63" i="4" s="1"/>
  <c r="L64" i="4"/>
  <c r="M64" i="4" s="1"/>
  <c r="L65" i="4"/>
  <c r="M65" i="4" s="1"/>
  <c r="L66" i="4"/>
  <c r="M66" i="4" s="1"/>
  <c r="L67" i="4"/>
  <c r="M67" i="4" s="1"/>
  <c r="J67" i="4" s="1"/>
  <c r="L68" i="4"/>
  <c r="M68" i="4" s="1"/>
  <c r="L69" i="4"/>
  <c r="M69" i="4" s="1"/>
  <c r="F69" i="4" s="1"/>
  <c r="L70" i="4"/>
  <c r="M70" i="4" s="1"/>
  <c r="L71" i="4"/>
  <c r="M71" i="4" s="1"/>
  <c r="L72" i="4"/>
  <c r="M72" i="4" s="1"/>
  <c r="L73" i="4"/>
  <c r="M73" i="4" s="1"/>
  <c r="L74" i="4"/>
  <c r="M74" i="4" s="1"/>
  <c r="L75" i="4"/>
  <c r="M75" i="4" s="1"/>
  <c r="L76" i="4"/>
  <c r="M76" i="4" s="1"/>
  <c r="L77" i="4"/>
  <c r="M77" i="4" s="1"/>
  <c r="L78" i="4"/>
  <c r="M78" i="4" s="1"/>
  <c r="F78" i="4" s="1"/>
  <c r="L79" i="4"/>
  <c r="M79" i="4" s="1"/>
  <c r="L80" i="4"/>
  <c r="M80" i="4" s="1"/>
  <c r="L81" i="4"/>
  <c r="M81" i="4" s="1"/>
  <c r="L82" i="4"/>
  <c r="M82" i="4" s="1"/>
  <c r="L83" i="4"/>
  <c r="M83" i="4" s="1"/>
  <c r="L84" i="4"/>
  <c r="M84" i="4" s="1"/>
  <c r="L85" i="4"/>
  <c r="M85" i="4" s="1"/>
  <c r="L86" i="4"/>
  <c r="M86" i="4" s="1"/>
  <c r="L87" i="4"/>
  <c r="M87" i="4" s="1"/>
  <c r="E87" i="4" s="1"/>
  <c r="L88" i="4"/>
  <c r="M88" i="4" s="1"/>
  <c r="L89" i="4"/>
  <c r="M89" i="4" s="1"/>
  <c r="L90" i="4"/>
  <c r="M90" i="4" s="1"/>
  <c r="L91" i="4"/>
  <c r="M91" i="4" s="1"/>
  <c r="J91" i="4" s="1"/>
  <c r="L92" i="4"/>
  <c r="M92" i="4" s="1"/>
  <c r="L93" i="4"/>
  <c r="M93" i="4" s="1"/>
  <c r="K93" i="4" s="1"/>
  <c r="L94" i="4"/>
  <c r="M94" i="4" s="1"/>
  <c r="L95" i="4"/>
  <c r="M95" i="4" s="1"/>
  <c r="F95" i="4" s="1"/>
  <c r="L96" i="4"/>
  <c r="M96" i="4" s="1"/>
  <c r="L97" i="4"/>
  <c r="M97" i="4" s="1"/>
  <c r="L98" i="4"/>
  <c r="M98" i="4" s="1"/>
  <c r="L99" i="4"/>
  <c r="M99" i="4" s="1"/>
  <c r="L100" i="4"/>
  <c r="M100" i="4" s="1"/>
  <c r="L101" i="4"/>
  <c r="M101" i="4" s="1"/>
  <c r="L102" i="4"/>
  <c r="M102" i="4" s="1"/>
  <c r="L103" i="4"/>
  <c r="M103" i="4" s="1"/>
  <c r="J103" i="4" s="1"/>
  <c r="L104" i="4"/>
  <c r="M104" i="4" s="1"/>
  <c r="I104" i="4" s="1"/>
  <c r="L105" i="4"/>
  <c r="M105" i="4" s="1"/>
  <c r="J105" i="4" s="1"/>
  <c r="L106" i="4"/>
  <c r="M106" i="4" s="1"/>
  <c r="L107" i="4"/>
  <c r="M107" i="4" s="1"/>
  <c r="L108" i="4"/>
  <c r="M108" i="4" s="1"/>
  <c r="L109" i="4"/>
  <c r="M109" i="4" s="1"/>
  <c r="L110" i="4"/>
  <c r="M110" i="4" s="1"/>
  <c r="L111" i="4"/>
  <c r="M111" i="4" s="1"/>
  <c r="L112" i="4"/>
  <c r="M112" i="4" s="1"/>
  <c r="L113" i="4"/>
  <c r="M113" i="4" s="1"/>
  <c r="L114" i="4"/>
  <c r="M114" i="4" s="1"/>
  <c r="L115" i="4"/>
  <c r="M115" i="4" s="1"/>
  <c r="L16" i="4"/>
  <c r="M16" i="4" s="1"/>
  <c r="I11" i="21" l="1"/>
  <c r="I7" i="21"/>
  <c r="I6" i="21"/>
  <c r="I9" i="21"/>
  <c r="G60" i="17"/>
  <c r="F110" i="18"/>
  <c r="F69" i="18"/>
  <c r="U69" i="18" s="1"/>
  <c r="J41" i="18"/>
  <c r="D94" i="18"/>
  <c r="G94" i="18"/>
  <c r="F97" i="15"/>
  <c r="U97" i="15" s="1"/>
  <c r="J94" i="15"/>
  <c r="E91" i="15"/>
  <c r="S91" i="15" s="1"/>
  <c r="E94" i="15"/>
  <c r="F108" i="16"/>
  <c r="J51" i="16"/>
  <c r="J77" i="16"/>
  <c r="E38" i="16"/>
  <c r="J69" i="14"/>
  <c r="J33" i="14"/>
  <c r="H33" i="14"/>
  <c r="E33" i="14"/>
  <c r="G33" i="14"/>
  <c r="K33" i="14"/>
  <c r="W33" i="14" s="1"/>
  <c r="E89" i="14"/>
  <c r="F61" i="13"/>
  <c r="U61" i="13" s="1"/>
  <c r="H61" i="13"/>
  <c r="I21" i="13"/>
  <c r="K21" i="13"/>
  <c r="W21" i="13" s="1"/>
  <c r="J21" i="13"/>
  <c r="C21" i="13"/>
  <c r="D21" i="13"/>
  <c r="E21" i="13"/>
  <c r="S21" i="13" s="1"/>
  <c r="K108" i="6"/>
  <c r="W108" i="6" s="1"/>
  <c r="C65" i="17"/>
  <c r="D65" i="17"/>
  <c r="G32" i="17"/>
  <c r="E94" i="18"/>
  <c r="D57" i="18"/>
  <c r="C41" i="18"/>
  <c r="C91" i="15"/>
  <c r="I94" i="15"/>
  <c r="D91" i="15"/>
  <c r="K91" i="15"/>
  <c r="W91" i="15" s="1"/>
  <c r="F91" i="15"/>
  <c r="C33" i="14"/>
  <c r="F33" i="14"/>
  <c r="T33" i="14" s="1"/>
  <c r="G101" i="14"/>
  <c r="G89" i="13"/>
  <c r="C61" i="13"/>
  <c r="H89" i="13"/>
  <c r="I89" i="13"/>
  <c r="J89" i="13"/>
  <c r="J108" i="6"/>
  <c r="H108" i="6"/>
  <c r="T108" i="6" s="1"/>
  <c r="E108" i="6"/>
  <c r="S108" i="6" s="1"/>
  <c r="K50" i="6"/>
  <c r="W50" i="6" s="1"/>
  <c r="C50" i="6"/>
  <c r="U108" i="6"/>
  <c r="D108" i="6"/>
  <c r="C108" i="6"/>
  <c r="G108" i="6"/>
  <c r="C32" i="17"/>
  <c r="E61" i="17"/>
  <c r="C94" i="17"/>
  <c r="F94" i="17"/>
  <c r="I94" i="18"/>
  <c r="K94" i="18"/>
  <c r="W94" i="18" s="1"/>
  <c r="H29" i="18"/>
  <c r="F29" i="18"/>
  <c r="U29" i="18" s="1"/>
  <c r="K41" i="18"/>
  <c r="W41" i="18" s="1"/>
  <c r="D41" i="18"/>
  <c r="J82" i="18"/>
  <c r="J94" i="18"/>
  <c r="K94" i="15"/>
  <c r="W94" i="15" s="1"/>
  <c r="F94" i="15"/>
  <c r="U94" i="15" s="1"/>
  <c r="E51" i="16"/>
  <c r="S51" i="16" s="1"/>
  <c r="I51" i="16"/>
  <c r="K51" i="16"/>
  <c r="W51" i="16" s="1"/>
  <c r="D62" i="16"/>
  <c r="D51" i="16"/>
  <c r="I108" i="16"/>
  <c r="E108" i="16"/>
  <c r="S108" i="16" s="1"/>
  <c r="G51" i="16"/>
  <c r="J108" i="16"/>
  <c r="G108" i="16"/>
  <c r="I69" i="14"/>
  <c r="I89" i="14"/>
  <c r="H41" i="13"/>
  <c r="I55" i="13"/>
  <c r="J41" i="13"/>
  <c r="E65" i="17"/>
  <c r="E70" i="17"/>
  <c r="C89" i="17"/>
  <c r="D108" i="17"/>
  <c r="F94" i="18"/>
  <c r="U94" i="18" s="1"/>
  <c r="K69" i="18"/>
  <c r="W69" i="18" s="1"/>
  <c r="H41" i="18"/>
  <c r="C29" i="18"/>
  <c r="C57" i="18"/>
  <c r="H102" i="18"/>
  <c r="C94" i="18"/>
  <c r="N94" i="18" s="1"/>
  <c r="E29" i="18"/>
  <c r="R29" i="18" s="1"/>
  <c r="F41" i="18"/>
  <c r="U41" i="18" s="1"/>
  <c r="I69" i="18"/>
  <c r="K29" i="18"/>
  <c r="W29" i="18" s="1"/>
  <c r="I41" i="18"/>
  <c r="V41" i="18" s="1"/>
  <c r="R82" i="15"/>
  <c r="K97" i="15"/>
  <c r="W97" i="15" s="1"/>
  <c r="C97" i="15"/>
  <c r="D97" i="15"/>
  <c r="H51" i="16"/>
  <c r="F110" i="16"/>
  <c r="U110" i="16" s="1"/>
  <c r="F38" i="16"/>
  <c r="U38" i="16" s="1"/>
  <c r="K108" i="16"/>
  <c r="W108" i="16" s="1"/>
  <c r="C38" i="16"/>
  <c r="C51" i="16"/>
  <c r="O51" i="16" s="1"/>
  <c r="P51" i="16" s="1"/>
  <c r="J38" i="16"/>
  <c r="H110" i="16"/>
  <c r="T79" i="16"/>
  <c r="T29" i="14"/>
  <c r="T89" i="14"/>
  <c r="T77" i="14"/>
  <c r="D17" i="14"/>
  <c r="C95" i="14"/>
  <c r="Q95" i="14" s="1"/>
  <c r="D95" i="14"/>
  <c r="E95" i="14"/>
  <c r="S95" i="14" s="1"/>
  <c r="T33" i="13"/>
  <c r="V32" i="13"/>
  <c r="V34" i="6"/>
  <c r="J50" i="6"/>
  <c r="E28" i="18"/>
  <c r="S28" i="18" s="1"/>
  <c r="R98" i="18"/>
  <c r="E69" i="18"/>
  <c r="S69" i="18" s="1"/>
  <c r="H69" i="18"/>
  <c r="T69" i="18" s="1"/>
  <c r="R94" i="18"/>
  <c r="J69" i="18"/>
  <c r="V69" i="18" s="1"/>
  <c r="D69" i="18"/>
  <c r="C69" i="18"/>
  <c r="G97" i="15"/>
  <c r="H97" i="15"/>
  <c r="T97" i="15" s="1"/>
  <c r="I97" i="15"/>
  <c r="R94" i="15"/>
  <c r="F60" i="15"/>
  <c r="U60" i="15" s="1"/>
  <c r="H108" i="16"/>
  <c r="T108" i="16" s="1"/>
  <c r="K38" i="16"/>
  <c r="W38" i="16" s="1"/>
  <c r="I67" i="14"/>
  <c r="V67" i="14" s="1"/>
  <c r="C45" i="14"/>
  <c r="J67" i="14"/>
  <c r="T105" i="14"/>
  <c r="J79" i="14"/>
  <c r="V79" i="14" s="1"/>
  <c r="K95" i="14"/>
  <c r="W95" i="14" s="1"/>
  <c r="K67" i="14"/>
  <c r="W67" i="14" s="1"/>
  <c r="E17" i="14"/>
  <c r="S17" i="14" s="1"/>
  <c r="K41" i="13"/>
  <c r="W41" i="13" s="1"/>
  <c r="K29" i="13"/>
  <c r="E95" i="13"/>
  <c r="S95" i="13" s="1"/>
  <c r="G55" i="13"/>
  <c r="C55" i="13"/>
  <c r="E58" i="13"/>
  <c r="S58" i="13" s="1"/>
  <c r="K55" i="13"/>
  <c r="W55" i="13" s="1"/>
  <c r="R86" i="13"/>
  <c r="J55" i="13"/>
  <c r="V55" i="13" s="1"/>
  <c r="G106" i="6"/>
  <c r="K106" i="6"/>
  <c r="W106" i="6" s="1"/>
  <c r="G50" i="6"/>
  <c r="J94" i="6"/>
  <c r="T34" i="17"/>
  <c r="H32" i="17"/>
  <c r="E28" i="17"/>
  <c r="R53" i="17"/>
  <c r="K60" i="17"/>
  <c r="W60" i="17" s="1"/>
  <c r="T72" i="18"/>
  <c r="K85" i="18"/>
  <c r="W85" i="18" s="1"/>
  <c r="C85" i="18"/>
  <c r="D85" i="18"/>
  <c r="E85" i="18"/>
  <c r="R85" i="18" s="1"/>
  <c r="F85" i="18"/>
  <c r="U85" i="18" s="1"/>
  <c r="R86" i="18"/>
  <c r="F100" i="18"/>
  <c r="R58" i="18"/>
  <c r="E57" i="18"/>
  <c r="R57" i="18" s="1"/>
  <c r="K89" i="18"/>
  <c r="W89" i="18" s="1"/>
  <c r="H57" i="18"/>
  <c r="R49" i="15"/>
  <c r="T77" i="15"/>
  <c r="V84" i="15"/>
  <c r="R84" i="15"/>
  <c r="T49" i="15"/>
  <c r="F108" i="15"/>
  <c r="U108" i="15" s="1"/>
  <c r="T84" i="15"/>
  <c r="C43" i="15"/>
  <c r="I69" i="15"/>
  <c r="T91" i="15"/>
  <c r="G64" i="15"/>
  <c r="S82" i="15"/>
  <c r="V106" i="15"/>
  <c r="J43" i="15"/>
  <c r="E56" i="15"/>
  <c r="S56" i="15" s="1"/>
  <c r="K43" i="15"/>
  <c r="W43" i="15" s="1"/>
  <c r="I70" i="15"/>
  <c r="V69" i="16"/>
  <c r="J60" i="16"/>
  <c r="E55" i="16"/>
  <c r="S55" i="16" s="1"/>
  <c r="E19" i="16"/>
  <c r="S19" i="16" s="1"/>
  <c r="H67" i="16"/>
  <c r="T67" i="16" s="1"/>
  <c r="F60" i="16"/>
  <c r="U60" i="16" s="1"/>
  <c r="J55" i="16"/>
  <c r="C67" i="16"/>
  <c r="K110" i="16"/>
  <c r="W110" i="16" s="1"/>
  <c r="I55" i="16"/>
  <c r="V55" i="16" s="1"/>
  <c r="I110" i="16"/>
  <c r="D38" i="16"/>
  <c r="N38" i="16" s="1"/>
  <c r="R33" i="14"/>
  <c r="R104" i="14"/>
  <c r="I45" i="14"/>
  <c r="F67" i="14"/>
  <c r="U67" i="14" s="1"/>
  <c r="G67" i="14"/>
  <c r="R67" i="14" s="1"/>
  <c r="H67" i="14"/>
  <c r="I62" i="13"/>
  <c r="R89" i="13"/>
  <c r="T89" i="13"/>
  <c r="C67" i="13"/>
  <c r="K57" i="13"/>
  <c r="W57" i="13" s="1"/>
  <c r="D57" i="13"/>
  <c r="E57" i="13"/>
  <c r="S57" i="13" s="1"/>
  <c r="T86" i="13"/>
  <c r="J57" i="13"/>
  <c r="E53" i="13"/>
  <c r="S53" i="13" s="1"/>
  <c r="C57" i="13"/>
  <c r="E104" i="13"/>
  <c r="S104" i="13" s="1"/>
  <c r="T26" i="13"/>
  <c r="R110" i="13"/>
  <c r="V33" i="13"/>
  <c r="T52" i="6"/>
  <c r="C106" i="6"/>
  <c r="H113" i="6"/>
  <c r="J106" i="6"/>
  <c r="V106" i="6" s="1"/>
  <c r="I113" i="6"/>
  <c r="H106" i="6"/>
  <c r="I106" i="6"/>
  <c r="H54" i="6"/>
  <c r="E84" i="6"/>
  <c r="S84" i="6" s="1"/>
  <c r="E106" i="6"/>
  <c r="S106" i="6" s="1"/>
  <c r="F106" i="6"/>
  <c r="U106" i="6" s="1"/>
  <c r="G96" i="17"/>
  <c r="H60" i="17"/>
  <c r="E60" i="17"/>
  <c r="S60" i="17" s="1"/>
  <c r="R36" i="17"/>
  <c r="I60" i="17"/>
  <c r="J99" i="17"/>
  <c r="E99" i="17"/>
  <c r="S99" i="17" s="1"/>
  <c r="T106" i="17"/>
  <c r="F99" i="17"/>
  <c r="U99" i="17" s="1"/>
  <c r="F60" i="17"/>
  <c r="U60" i="17" s="1"/>
  <c r="T36" i="17"/>
  <c r="V94" i="18"/>
  <c r="D115" i="18"/>
  <c r="T86" i="18"/>
  <c r="D93" i="18"/>
  <c r="K102" i="18"/>
  <c r="W102" i="18" s="1"/>
  <c r="J85" i="18"/>
  <c r="J38" i="18"/>
  <c r="J26" i="18"/>
  <c r="H100" i="18"/>
  <c r="T100" i="18" s="1"/>
  <c r="G65" i="18"/>
  <c r="R65" i="18" s="1"/>
  <c r="F38" i="18"/>
  <c r="U38" i="18" s="1"/>
  <c r="H65" i="18"/>
  <c r="R103" i="18"/>
  <c r="I65" i="18"/>
  <c r="R72" i="18"/>
  <c r="E41" i="18"/>
  <c r="N41" i="18" s="1"/>
  <c r="F31" i="18"/>
  <c r="D29" i="18"/>
  <c r="Q29" i="18" s="1"/>
  <c r="R69" i="18"/>
  <c r="F65" i="18"/>
  <c r="U65" i="18" s="1"/>
  <c r="J28" i="18"/>
  <c r="C31" i="18"/>
  <c r="H31" i="18"/>
  <c r="I29" i="18"/>
  <c r="F79" i="15"/>
  <c r="U79" i="15" s="1"/>
  <c r="C87" i="15"/>
  <c r="T106" i="15"/>
  <c r="H67" i="15"/>
  <c r="F46" i="15"/>
  <c r="U46" i="15" s="1"/>
  <c r="D100" i="15"/>
  <c r="D46" i="15"/>
  <c r="K46" i="15"/>
  <c r="W46" i="15" s="1"/>
  <c r="G46" i="15"/>
  <c r="R46" i="15" s="1"/>
  <c r="K70" i="15"/>
  <c r="W70" i="15" s="1"/>
  <c r="K100" i="15"/>
  <c r="W100" i="15" s="1"/>
  <c r="S94" i="15"/>
  <c r="U49" i="15"/>
  <c r="K67" i="16"/>
  <c r="W67" i="16" s="1"/>
  <c r="I60" i="16"/>
  <c r="D55" i="16"/>
  <c r="R65" i="16"/>
  <c r="T65" i="16"/>
  <c r="V79" i="16"/>
  <c r="G39" i="16"/>
  <c r="R39" i="16" s="1"/>
  <c r="I67" i="16"/>
  <c r="G67" i="16"/>
  <c r="D108" i="16"/>
  <c r="D89" i="16"/>
  <c r="J67" i="16"/>
  <c r="D71" i="16"/>
  <c r="E89" i="16"/>
  <c r="S89" i="16" s="1"/>
  <c r="V93" i="16"/>
  <c r="H39" i="16"/>
  <c r="K101" i="16"/>
  <c r="W101" i="16" s="1"/>
  <c r="C89" i="16"/>
  <c r="F89" i="16"/>
  <c r="U89" i="16" s="1"/>
  <c r="G55" i="16"/>
  <c r="R108" i="16"/>
  <c r="G38" i="16"/>
  <c r="R38" i="16" s="1"/>
  <c r="H38" i="16"/>
  <c r="T38" i="16" s="1"/>
  <c r="E67" i="16"/>
  <c r="S67" i="16" s="1"/>
  <c r="T44" i="14"/>
  <c r="G17" i="14"/>
  <c r="R17" i="14" s="1"/>
  <c r="K103" i="14"/>
  <c r="W103" i="14" s="1"/>
  <c r="G95" i="14"/>
  <c r="R95" i="14" s="1"/>
  <c r="D101" i="14"/>
  <c r="C67" i="14"/>
  <c r="H95" i="14"/>
  <c r="T95" i="14" s="1"/>
  <c r="D67" i="14"/>
  <c r="I95" i="14"/>
  <c r="J107" i="14"/>
  <c r="J95" i="14"/>
  <c r="F101" i="14"/>
  <c r="I101" i="14"/>
  <c r="K45" i="14"/>
  <c r="W45" i="14" s="1"/>
  <c r="H45" i="14"/>
  <c r="C68" i="14"/>
  <c r="F45" i="14"/>
  <c r="U45" i="14" s="1"/>
  <c r="E45" i="14"/>
  <c r="S45" i="14" s="1"/>
  <c r="G45" i="14"/>
  <c r="C101" i="14"/>
  <c r="H92" i="14"/>
  <c r="H41" i="14"/>
  <c r="K17" i="14"/>
  <c r="W17" i="14" s="1"/>
  <c r="J45" i="14"/>
  <c r="K101" i="14"/>
  <c r="W101" i="14" s="1"/>
  <c r="R89" i="14"/>
  <c r="H17" i="14"/>
  <c r="H68" i="14"/>
  <c r="J17" i="14"/>
  <c r="R32" i="13"/>
  <c r="J67" i="13"/>
  <c r="H74" i="13"/>
  <c r="C104" i="13"/>
  <c r="F74" i="13"/>
  <c r="U74" i="13" s="1"/>
  <c r="G113" i="13"/>
  <c r="H113" i="13"/>
  <c r="T113" i="13" s="1"/>
  <c r="I113" i="13"/>
  <c r="R33" i="13"/>
  <c r="H57" i="13"/>
  <c r="K113" i="13"/>
  <c r="W113" i="13" s="1"/>
  <c r="J20" i="13"/>
  <c r="H20" i="13"/>
  <c r="F57" i="13"/>
  <c r="J113" i="13"/>
  <c r="I104" i="13"/>
  <c r="E55" i="13"/>
  <c r="S55" i="13" s="1"/>
  <c r="D95" i="13"/>
  <c r="R60" i="6"/>
  <c r="H84" i="6"/>
  <c r="T84" i="6" s="1"/>
  <c r="I84" i="6"/>
  <c r="T62" i="6"/>
  <c r="J100" i="6"/>
  <c r="E50" i="6"/>
  <c r="S50" i="6" s="1"/>
  <c r="C94" i="6"/>
  <c r="G113" i="6"/>
  <c r="R113" i="6" s="1"/>
  <c r="T110" i="6"/>
  <c r="J60" i="17"/>
  <c r="I96" i="17"/>
  <c r="C60" i="17"/>
  <c r="F32" i="17"/>
  <c r="U32" i="17" s="1"/>
  <c r="D32" i="17"/>
  <c r="V106" i="17"/>
  <c r="E32" i="17"/>
  <c r="R32" i="17" s="1"/>
  <c r="K32" i="17"/>
  <c r="W32" i="17" s="1"/>
  <c r="I32" i="17"/>
  <c r="V32" i="17" s="1"/>
  <c r="J94" i="17"/>
  <c r="V94" i="17" s="1"/>
  <c r="K65" i="18"/>
  <c r="W65" i="18" s="1"/>
  <c r="J65" i="18"/>
  <c r="I100" i="18"/>
  <c r="I28" i="18"/>
  <c r="C38" i="18"/>
  <c r="G96" i="18"/>
  <c r="D45" i="18"/>
  <c r="G45" i="18"/>
  <c r="C67" i="18"/>
  <c r="J31" i="18"/>
  <c r="G79" i="18"/>
  <c r="K31" i="18"/>
  <c r="W31" i="18" s="1"/>
  <c r="I31" i="18"/>
  <c r="V74" i="18"/>
  <c r="C45" i="18"/>
  <c r="F71" i="18"/>
  <c r="K77" i="18"/>
  <c r="W77" i="18" s="1"/>
  <c r="C65" i="18"/>
  <c r="J29" i="18"/>
  <c r="I45" i="18"/>
  <c r="J77" i="18"/>
  <c r="E79" i="18"/>
  <c r="D65" i="18"/>
  <c r="H85" i="18"/>
  <c r="V113" i="15"/>
  <c r="I68" i="15"/>
  <c r="S84" i="15"/>
  <c r="K68" i="15"/>
  <c r="W68" i="15" s="1"/>
  <c r="C101" i="15"/>
  <c r="F73" i="15"/>
  <c r="U73" i="15" s="1"/>
  <c r="D101" i="15"/>
  <c r="E101" i="15"/>
  <c r="S101" i="15" s="1"/>
  <c r="H101" i="15"/>
  <c r="C108" i="15"/>
  <c r="V49" i="15"/>
  <c r="C83" i="15"/>
  <c r="J101" i="15"/>
  <c r="H108" i="15"/>
  <c r="F101" i="15"/>
  <c r="I71" i="15"/>
  <c r="J108" i="15"/>
  <c r="J72" i="15"/>
  <c r="V72" i="15" s="1"/>
  <c r="J67" i="15"/>
  <c r="G108" i="15"/>
  <c r="G100" i="15"/>
  <c r="E72" i="15"/>
  <c r="S72" i="15" s="1"/>
  <c r="I108" i="15"/>
  <c r="F48" i="15"/>
  <c r="G101" i="15"/>
  <c r="I101" i="15"/>
  <c r="I79" i="15"/>
  <c r="V79" i="15" s="1"/>
  <c r="H48" i="15"/>
  <c r="I67" i="15"/>
  <c r="K77" i="16"/>
  <c r="W77" i="16" s="1"/>
  <c r="K52" i="16"/>
  <c r="W52" i="16" s="1"/>
  <c r="Q41" i="16"/>
  <c r="C55" i="16"/>
  <c r="K62" i="16"/>
  <c r="W62" i="16" s="1"/>
  <c r="H55" i="16"/>
  <c r="T55" i="16" s="1"/>
  <c r="H60" i="16"/>
  <c r="F100" i="16"/>
  <c r="E60" i="16"/>
  <c r="D81" i="16"/>
  <c r="C110" i="16"/>
  <c r="I62" i="16"/>
  <c r="J110" i="16"/>
  <c r="C75" i="16"/>
  <c r="T41" i="16"/>
  <c r="K60" i="16"/>
  <c r="W60" i="16" s="1"/>
  <c r="V96" i="16"/>
  <c r="G60" i="16"/>
  <c r="G110" i="16"/>
  <c r="R110" i="16" s="1"/>
  <c r="E98" i="16"/>
  <c r="R98" i="16" s="1"/>
  <c r="C53" i="16"/>
  <c r="V115" i="14"/>
  <c r="J101" i="14"/>
  <c r="F43" i="14"/>
  <c r="U43" i="14" s="1"/>
  <c r="C69" i="14"/>
  <c r="I17" i="14"/>
  <c r="H101" i="14"/>
  <c r="K43" i="14"/>
  <c r="W43" i="14" s="1"/>
  <c r="G69" i="14"/>
  <c r="F17" i="14"/>
  <c r="T104" i="14"/>
  <c r="K19" i="14"/>
  <c r="W19" i="14" s="1"/>
  <c r="H69" i="14"/>
  <c r="T69" i="14" s="1"/>
  <c r="U49" i="14"/>
  <c r="C92" i="14"/>
  <c r="H79" i="14"/>
  <c r="K69" i="14"/>
  <c r="W69" i="14" s="1"/>
  <c r="C103" i="13"/>
  <c r="E80" i="13"/>
  <c r="S80" i="13" s="1"/>
  <c r="J73" i="13"/>
  <c r="J80" i="13"/>
  <c r="D55" i="13"/>
  <c r="J104" i="13"/>
  <c r="D67" i="13"/>
  <c r="S89" i="13"/>
  <c r="I67" i="13"/>
  <c r="V89" i="13"/>
  <c r="F41" i="13"/>
  <c r="T41" i="13" s="1"/>
  <c r="G41" i="13"/>
  <c r="U33" i="13"/>
  <c r="C80" i="13"/>
  <c r="I41" i="13"/>
  <c r="V41" i="13" s="1"/>
  <c r="I80" i="13"/>
  <c r="C29" i="13"/>
  <c r="D29" i="13"/>
  <c r="J45" i="13"/>
  <c r="K45" i="13"/>
  <c r="W45" i="13" s="1"/>
  <c r="I77" i="13"/>
  <c r="G45" i="13"/>
  <c r="R45" i="13" s="1"/>
  <c r="F67" i="13"/>
  <c r="U67" i="13" s="1"/>
  <c r="H29" i="13"/>
  <c r="F55" i="13"/>
  <c r="T55" i="13" s="1"/>
  <c r="E113" i="13"/>
  <c r="R113" i="13" s="1"/>
  <c r="W29" i="13"/>
  <c r="E29" i="13"/>
  <c r="F29" i="13"/>
  <c r="U29" i="13" s="1"/>
  <c r="D45" i="13"/>
  <c r="C113" i="13"/>
  <c r="G29" i="13"/>
  <c r="D113" i="13"/>
  <c r="J29" i="13"/>
  <c r="V29" i="13" s="1"/>
  <c r="J70" i="6"/>
  <c r="H68" i="6"/>
  <c r="F50" i="6"/>
  <c r="U50" i="6" s="1"/>
  <c r="H74" i="6"/>
  <c r="I70" i="6"/>
  <c r="F113" i="6"/>
  <c r="G68" i="6"/>
  <c r="J96" i="6"/>
  <c r="C44" i="6"/>
  <c r="F98" i="6"/>
  <c r="U98" i="6" s="1"/>
  <c r="F44" i="6"/>
  <c r="U44" i="6" s="1"/>
  <c r="K28" i="6"/>
  <c r="W28" i="6" s="1"/>
  <c r="K98" i="6"/>
  <c r="W98" i="6" s="1"/>
  <c r="D98" i="6"/>
  <c r="H98" i="6"/>
  <c r="I44" i="6"/>
  <c r="C28" i="6"/>
  <c r="E98" i="6"/>
  <c r="S98" i="6" s="1"/>
  <c r="H70" i="6"/>
  <c r="D28" i="6"/>
  <c r="C98" i="6"/>
  <c r="H50" i="6"/>
  <c r="U110" i="6"/>
  <c r="I50" i="6"/>
  <c r="E28" i="6"/>
  <c r="I74" i="6"/>
  <c r="I100" i="6"/>
  <c r="H94" i="17"/>
  <c r="C108" i="17"/>
  <c r="K94" i="17"/>
  <c r="W94" i="17" s="1"/>
  <c r="D94" i="17"/>
  <c r="Q94" i="17" s="1"/>
  <c r="C82" i="17"/>
  <c r="E94" i="17"/>
  <c r="F70" i="17"/>
  <c r="U70" i="17" s="1"/>
  <c r="F68" i="17"/>
  <c r="U68" i="17" s="1"/>
  <c r="G94" i="17"/>
  <c r="J68" i="17"/>
  <c r="F46" i="17"/>
  <c r="U46" i="17" s="1"/>
  <c r="E82" i="17"/>
  <c r="S82" i="17" s="1"/>
  <c r="G46" i="17"/>
  <c r="H46" i="17"/>
  <c r="K46" i="17"/>
  <c r="W46" i="17" s="1"/>
  <c r="F65" i="17"/>
  <c r="Q65" i="17" s="1"/>
  <c r="G65" i="17"/>
  <c r="R65" i="17" s="1"/>
  <c r="J46" i="17"/>
  <c r="H65" i="17"/>
  <c r="D46" i="17"/>
  <c r="J82" i="17"/>
  <c r="J70" i="17"/>
  <c r="J65" i="17"/>
  <c r="V65" i="17" s="1"/>
  <c r="K108" i="17"/>
  <c r="W108" i="17" s="1"/>
  <c r="K65" i="17"/>
  <c r="W65" i="17" s="1"/>
  <c r="J58" i="17"/>
  <c r="I70" i="17"/>
  <c r="V70" i="17" s="1"/>
  <c r="E53" i="18"/>
  <c r="C36" i="18"/>
  <c r="J57" i="18"/>
  <c r="F57" i="18"/>
  <c r="S86" i="18"/>
  <c r="E108" i="18"/>
  <c r="S108" i="18" s="1"/>
  <c r="J89" i="18"/>
  <c r="V89" i="18" s="1"/>
  <c r="E38" i="18"/>
  <c r="S58" i="18"/>
  <c r="W22" i="18"/>
  <c r="Q70" i="18"/>
  <c r="I57" i="18"/>
  <c r="E36" i="18"/>
  <c r="S36" i="18" s="1"/>
  <c r="J53" i="18"/>
  <c r="V53" i="18" s="1"/>
  <c r="D53" i="18"/>
  <c r="H53" i="18"/>
  <c r="C53" i="18"/>
  <c r="D110" i="18"/>
  <c r="K108" i="18"/>
  <c r="W108" i="18" s="1"/>
  <c r="F108" i="18"/>
  <c r="C101" i="18"/>
  <c r="C113" i="18"/>
  <c r="D101" i="18"/>
  <c r="D113" i="18"/>
  <c r="K101" i="18"/>
  <c r="W101" i="18" s="1"/>
  <c r="E113" i="18"/>
  <c r="S113" i="18" s="1"/>
  <c r="K57" i="18"/>
  <c r="W57" i="18" s="1"/>
  <c r="F113" i="18"/>
  <c r="U113" i="18" s="1"/>
  <c r="D82" i="18"/>
  <c r="I38" i="18"/>
  <c r="K38" i="18"/>
  <c r="W38" i="18" s="1"/>
  <c r="H113" i="18"/>
  <c r="H115" i="18"/>
  <c r="C48" i="18"/>
  <c r="I113" i="18"/>
  <c r="G38" i="18"/>
  <c r="J113" i="18"/>
  <c r="K115" i="18"/>
  <c r="W115" i="18" s="1"/>
  <c r="K48" i="18"/>
  <c r="W48" i="18" s="1"/>
  <c r="K53" i="18"/>
  <c r="W53" i="18" s="1"/>
  <c r="N98" i="18"/>
  <c r="G113" i="18"/>
  <c r="F115" i="18"/>
  <c r="V72" i="18"/>
  <c r="D38" i="18"/>
  <c r="J115" i="18"/>
  <c r="H48" i="18"/>
  <c r="W113" i="18"/>
  <c r="I115" i="18"/>
  <c r="F48" i="18"/>
  <c r="C56" i="15"/>
  <c r="V82" i="15"/>
  <c r="G73" i="15"/>
  <c r="G58" i="15"/>
  <c r="C58" i="15"/>
  <c r="K69" i="15"/>
  <c r="W69" i="15" s="1"/>
  <c r="C73" i="15"/>
  <c r="C69" i="15"/>
  <c r="D73" i="15"/>
  <c r="E73" i="15"/>
  <c r="H73" i="15"/>
  <c r="K72" i="15"/>
  <c r="W72" i="15" s="1"/>
  <c r="I73" i="15"/>
  <c r="K115" i="15"/>
  <c r="W115" i="15" s="1"/>
  <c r="I115" i="15"/>
  <c r="J73" i="15"/>
  <c r="F67" i="15"/>
  <c r="U67" i="15" s="1"/>
  <c r="D115" i="15"/>
  <c r="H79" i="15"/>
  <c r="Q106" i="15"/>
  <c r="Q85" i="15"/>
  <c r="D72" i="15"/>
  <c r="U100" i="15"/>
  <c r="T55" i="15"/>
  <c r="G72" i="15"/>
  <c r="K58" i="15"/>
  <c r="W58" i="15" s="1"/>
  <c r="F72" i="15"/>
  <c r="H72" i="15"/>
  <c r="F115" i="15"/>
  <c r="C72" i="15"/>
  <c r="V77" i="15"/>
  <c r="G33" i="16"/>
  <c r="C87" i="16"/>
  <c r="D103" i="16"/>
  <c r="F101" i="16"/>
  <c r="V51" i="16"/>
  <c r="H115" i="16"/>
  <c r="D67" i="16"/>
  <c r="F90" i="16"/>
  <c r="U90" i="16" s="1"/>
  <c r="I33" i="16"/>
  <c r="K92" i="16"/>
  <c r="W92" i="16" s="1"/>
  <c r="F115" i="16"/>
  <c r="H87" i="16"/>
  <c r="T87" i="16" s="1"/>
  <c r="U108" i="16"/>
  <c r="D105" i="16"/>
  <c r="H105" i="16"/>
  <c r="C115" i="16"/>
  <c r="J87" i="16"/>
  <c r="D110" i="16"/>
  <c r="I87" i="16"/>
  <c r="V41" i="16"/>
  <c r="V38" i="16"/>
  <c r="U61" i="16"/>
  <c r="G105" i="16"/>
  <c r="G84" i="16"/>
  <c r="S104" i="14"/>
  <c r="J68" i="14"/>
  <c r="J50" i="14"/>
  <c r="K91" i="14"/>
  <c r="W91" i="14" s="1"/>
  <c r="E41" i="14"/>
  <c r="S41" i="14" s="1"/>
  <c r="U24" i="14"/>
  <c r="J41" i="14"/>
  <c r="I68" i="14"/>
  <c r="V69" i="14"/>
  <c r="C103" i="14"/>
  <c r="G103" i="14"/>
  <c r="F41" i="14"/>
  <c r="U41" i="14" s="1"/>
  <c r="H103" i="14"/>
  <c r="K68" i="14"/>
  <c r="W68" i="14" s="1"/>
  <c r="E68" i="14"/>
  <c r="E103" i="14"/>
  <c r="S103" i="14" s="1"/>
  <c r="F103" i="14"/>
  <c r="F68" i="14"/>
  <c r="U68" i="14" s="1"/>
  <c r="D68" i="14"/>
  <c r="I103" i="14"/>
  <c r="V103" i="14" s="1"/>
  <c r="R105" i="14"/>
  <c r="D103" i="14"/>
  <c r="I41" i="14"/>
  <c r="E43" i="13"/>
  <c r="S43" i="13" s="1"/>
  <c r="Q33" i="13"/>
  <c r="I103" i="13"/>
  <c r="D35" i="13"/>
  <c r="E35" i="13"/>
  <c r="R35" i="13" s="1"/>
  <c r="D103" i="13"/>
  <c r="G74" i="13"/>
  <c r="Q110" i="13"/>
  <c r="I73" i="13"/>
  <c r="E73" i="13"/>
  <c r="S73" i="13" s="1"/>
  <c r="C76" i="13"/>
  <c r="V61" i="13"/>
  <c r="C38" i="13"/>
  <c r="U42" i="13"/>
  <c r="J103" i="13"/>
  <c r="T31" i="13"/>
  <c r="I38" i="13"/>
  <c r="E101" i="13"/>
  <c r="S101" i="13" s="1"/>
  <c r="G73" i="13"/>
  <c r="U113" i="13"/>
  <c r="H103" i="13"/>
  <c r="H76" i="13"/>
  <c r="E74" i="13"/>
  <c r="H104" i="13"/>
  <c r="F101" i="13"/>
  <c r="U101" i="13" s="1"/>
  <c r="H45" i="13"/>
  <c r="D76" i="13"/>
  <c r="I76" i="13"/>
  <c r="J76" i="13"/>
  <c r="I57" i="13"/>
  <c r="D73" i="13"/>
  <c r="G103" i="13"/>
  <c r="R103" i="13" s="1"/>
  <c r="G101" i="13"/>
  <c r="I45" i="13"/>
  <c r="V52" i="6"/>
  <c r="E35" i="6"/>
  <c r="V110" i="6"/>
  <c r="G94" i="6"/>
  <c r="J44" i="6"/>
  <c r="G65" i="6"/>
  <c r="C70" i="6"/>
  <c r="E70" i="6"/>
  <c r="S70" i="6" s="1"/>
  <c r="I38" i="6"/>
  <c r="K65" i="6"/>
  <c r="W65" i="6" s="1"/>
  <c r="F70" i="6"/>
  <c r="U70" i="6" s="1"/>
  <c r="D70" i="6"/>
  <c r="K113" i="6"/>
  <c r="W113" i="6" s="1"/>
  <c r="K70" i="6"/>
  <c r="W70" i="6" s="1"/>
  <c r="G100" i="6"/>
  <c r="K38" i="6"/>
  <c r="W38" i="6" s="1"/>
  <c r="J113" i="6"/>
  <c r="F94" i="6"/>
  <c r="U94" i="6" s="1"/>
  <c r="D96" i="6"/>
  <c r="F65" i="6"/>
  <c r="U65" i="6" s="1"/>
  <c r="H100" i="6"/>
  <c r="T100" i="6" s="1"/>
  <c r="H80" i="6"/>
  <c r="C99" i="6"/>
  <c r="V82" i="6"/>
  <c r="N60" i="6"/>
  <c r="J77" i="6"/>
  <c r="R62" i="6"/>
  <c r="K96" i="6"/>
  <c r="W96" i="6" s="1"/>
  <c r="F54" i="6"/>
  <c r="U54" i="6" s="1"/>
  <c r="D65" i="6"/>
  <c r="G98" i="6"/>
  <c r="U62" i="6"/>
  <c r="F107" i="6"/>
  <c r="I107" i="6"/>
  <c r="K107" i="6"/>
  <c r="W107" i="6" s="1"/>
  <c r="C84" i="6"/>
  <c r="W44" i="6"/>
  <c r="I98" i="6"/>
  <c r="V98" i="6" s="1"/>
  <c r="C107" i="6"/>
  <c r="F84" i="6"/>
  <c r="U84" i="6" s="1"/>
  <c r="D94" i="6"/>
  <c r="J107" i="6"/>
  <c r="H96" i="6"/>
  <c r="T96" i="6" s="1"/>
  <c r="D44" i="6"/>
  <c r="G84" i="6"/>
  <c r="E44" i="6"/>
  <c r="E94" i="6"/>
  <c r="D80" i="6"/>
  <c r="V86" i="6"/>
  <c r="G28" i="6"/>
  <c r="S67" i="13"/>
  <c r="C98" i="13"/>
  <c r="C65" i="13"/>
  <c r="D65" i="13"/>
  <c r="E62" i="13"/>
  <c r="D91" i="13"/>
  <c r="K71" i="13"/>
  <c r="W71" i="13" s="1"/>
  <c r="H69" i="13"/>
  <c r="I69" i="13"/>
  <c r="K98" i="13"/>
  <c r="W98" i="13" s="1"/>
  <c r="J69" i="13"/>
  <c r="E50" i="13"/>
  <c r="S50" i="13" s="1"/>
  <c r="C74" i="13"/>
  <c r="K69" i="13"/>
  <c r="W69" i="13" s="1"/>
  <c r="J43" i="13"/>
  <c r="V43" i="13" s="1"/>
  <c r="H67" i="13"/>
  <c r="E65" i="13"/>
  <c r="C43" i="13"/>
  <c r="C69" i="13"/>
  <c r="E38" i="13"/>
  <c r="S38" i="13" s="1"/>
  <c r="C62" i="13"/>
  <c r="K74" i="13"/>
  <c r="W74" i="13" s="1"/>
  <c r="F65" i="13"/>
  <c r="C101" i="13"/>
  <c r="C53" i="13"/>
  <c r="F43" i="13"/>
  <c r="D69" i="13"/>
  <c r="G65" i="13"/>
  <c r="D101" i="13"/>
  <c r="D53" i="13"/>
  <c r="G43" i="13"/>
  <c r="G69" i="13"/>
  <c r="R69" i="13" s="1"/>
  <c r="I50" i="13"/>
  <c r="F69" i="13"/>
  <c r="U69" i="13" s="1"/>
  <c r="K62" i="13"/>
  <c r="W62" i="13" s="1"/>
  <c r="H101" i="13"/>
  <c r="H53" i="13"/>
  <c r="T53" i="13" s="1"/>
  <c r="J98" i="13"/>
  <c r="K43" i="13"/>
  <c r="W43" i="13" s="1"/>
  <c r="J65" i="13"/>
  <c r="S69" i="13"/>
  <c r="D98" i="13"/>
  <c r="K38" i="13"/>
  <c r="W38" i="13" s="1"/>
  <c r="I101" i="13"/>
  <c r="I53" i="13"/>
  <c r="T110" i="13"/>
  <c r="H43" i="13"/>
  <c r="G98" i="13"/>
  <c r="R98" i="13" s="1"/>
  <c r="J101" i="13"/>
  <c r="J53" i="13"/>
  <c r="G38" i="13"/>
  <c r="D74" i="13"/>
  <c r="G104" i="13"/>
  <c r="S32" i="13"/>
  <c r="U86" i="13"/>
  <c r="K103" i="13"/>
  <c r="W103" i="13" s="1"/>
  <c r="H98" i="13"/>
  <c r="U53" i="13"/>
  <c r="K53" i="13"/>
  <c r="W53" i="13" s="1"/>
  <c r="T32" i="13"/>
  <c r="S112" i="13"/>
  <c r="C73" i="13"/>
  <c r="F103" i="13"/>
  <c r="O110" i="13"/>
  <c r="P110" i="13" s="1"/>
  <c r="I98" i="13"/>
  <c r="H38" i="13"/>
  <c r="K67" i="13"/>
  <c r="W67" i="13" s="1"/>
  <c r="I65" i="13"/>
  <c r="G53" i="13"/>
  <c r="R53" i="13" s="1"/>
  <c r="S98" i="13"/>
  <c r="F98" i="13"/>
  <c r="U98" i="13" s="1"/>
  <c r="J38" i="13"/>
  <c r="T61" i="13"/>
  <c r="V86" i="13"/>
  <c r="F38" i="13"/>
  <c r="U73" i="13"/>
  <c r="D104" i="13"/>
  <c r="F45" i="13"/>
  <c r="K73" i="13"/>
  <c r="W73" i="13" s="1"/>
  <c r="K35" i="13"/>
  <c r="W35" i="13" s="1"/>
  <c r="K104" i="13"/>
  <c r="W104" i="13" s="1"/>
  <c r="C45" i="13"/>
  <c r="F62" i="13"/>
  <c r="U62" i="13" s="1"/>
  <c r="G67" i="13"/>
  <c r="R67" i="13" s="1"/>
  <c r="O89" i="13"/>
  <c r="P89" i="13" s="1"/>
  <c r="Q31" i="13"/>
  <c r="H73" i="13"/>
  <c r="T73" i="13" s="1"/>
  <c r="C35" i="13"/>
  <c r="F65" i="14"/>
  <c r="V33" i="14"/>
  <c r="I21" i="14"/>
  <c r="V89" i="14"/>
  <c r="C79" i="14"/>
  <c r="D79" i="14"/>
  <c r="E79" i="14"/>
  <c r="S79" i="14" s="1"/>
  <c r="D107" i="14"/>
  <c r="F79" i="14"/>
  <c r="U79" i="14" s="1"/>
  <c r="Q105" i="14"/>
  <c r="V44" i="14"/>
  <c r="D41" i="14"/>
  <c r="G79" i="14"/>
  <c r="S33" i="14"/>
  <c r="Q33" i="14"/>
  <c r="H59" i="14"/>
  <c r="J59" i="14"/>
  <c r="K59" i="14"/>
  <c r="W59" i="14" s="1"/>
  <c r="C59" i="14"/>
  <c r="K65" i="14"/>
  <c r="W65" i="14" s="1"/>
  <c r="C80" i="14"/>
  <c r="G80" i="14"/>
  <c r="O57" i="14"/>
  <c r="P57" i="14" s="1"/>
  <c r="D69" i="14"/>
  <c r="E53" i="14"/>
  <c r="E80" i="14"/>
  <c r="S80" i="14" s="1"/>
  <c r="K80" i="14"/>
  <c r="W80" i="14" s="1"/>
  <c r="S110" i="16"/>
  <c r="C36" i="16"/>
  <c r="C24" i="16"/>
  <c r="K98" i="16"/>
  <c r="W98" i="16" s="1"/>
  <c r="K29" i="16"/>
  <c r="K91" i="16"/>
  <c r="W91" i="16" s="1"/>
  <c r="C43" i="16"/>
  <c r="C52" i="16"/>
  <c r="G29" i="16"/>
  <c r="E26" i="16"/>
  <c r="I21" i="16"/>
  <c r="E81" i="16"/>
  <c r="S81" i="16" s="1"/>
  <c r="H29" i="16"/>
  <c r="T29" i="16" s="1"/>
  <c r="D33" i="16"/>
  <c r="C91" i="16"/>
  <c r="F43" i="16"/>
  <c r="D98" i="16"/>
  <c r="C106" i="16"/>
  <c r="J89" i="16"/>
  <c r="V89" i="16" s="1"/>
  <c r="J91" i="16"/>
  <c r="H43" i="16"/>
  <c r="C81" i="16"/>
  <c r="F103" i="16"/>
  <c r="U103" i="16" s="1"/>
  <c r="F81" i="16"/>
  <c r="K88" i="16"/>
  <c r="W88" i="16" s="1"/>
  <c r="K89" i="16"/>
  <c r="W89" i="16" s="1"/>
  <c r="K43" i="16"/>
  <c r="W43" i="16" s="1"/>
  <c r="I72" i="16"/>
  <c r="E45" i="16"/>
  <c r="E53" i="16"/>
  <c r="F53" i="16"/>
  <c r="U53" i="16" s="1"/>
  <c r="J33" i="16"/>
  <c r="G53" i="16"/>
  <c r="C33" i="16"/>
  <c r="E84" i="16"/>
  <c r="S84" i="16" s="1"/>
  <c r="K45" i="16"/>
  <c r="W45" i="16" s="1"/>
  <c r="H33" i="16"/>
  <c r="T33" i="16" s="1"/>
  <c r="I53" i="16"/>
  <c r="I75" i="16"/>
  <c r="C62" i="16"/>
  <c r="D88" i="16"/>
  <c r="E33" i="16"/>
  <c r="S33" i="16" s="1"/>
  <c r="J62" i="16"/>
  <c r="H53" i="16"/>
  <c r="H75" i="16"/>
  <c r="T75" i="16" s="1"/>
  <c r="E72" i="16"/>
  <c r="S72" i="16" s="1"/>
  <c r="I43" i="16"/>
  <c r="J53" i="16"/>
  <c r="J75" i="16"/>
  <c r="F62" i="16"/>
  <c r="I36" i="16"/>
  <c r="V36" i="16" s="1"/>
  <c r="K53" i="16"/>
  <c r="W53" i="16" s="1"/>
  <c r="H62" i="16"/>
  <c r="V77" i="16"/>
  <c r="G62" i="16"/>
  <c r="R62" i="16" s="1"/>
  <c r="E36" i="16"/>
  <c r="S36" i="16" s="1"/>
  <c r="C88" i="16"/>
  <c r="F91" i="16"/>
  <c r="T91" i="16" s="1"/>
  <c r="N65" i="16"/>
  <c r="R41" i="16"/>
  <c r="K33" i="16"/>
  <c r="W33" i="16" s="1"/>
  <c r="R51" i="16"/>
  <c r="E91" i="16"/>
  <c r="S91" i="16" s="1"/>
  <c r="O96" i="16"/>
  <c r="P96" i="16" s="1"/>
  <c r="G91" i="16"/>
  <c r="J84" i="16"/>
  <c r="V84" i="16" s="1"/>
  <c r="C101" i="16"/>
  <c r="U79" i="16"/>
  <c r="D60" i="16"/>
  <c r="I98" i="16"/>
  <c r="D101" i="16"/>
  <c r="U65" i="16"/>
  <c r="I81" i="16"/>
  <c r="E101" i="16"/>
  <c r="K55" i="16"/>
  <c r="W55" i="16" s="1"/>
  <c r="H60" i="15"/>
  <c r="S49" i="15"/>
  <c r="I60" i="15"/>
  <c r="Q49" i="15"/>
  <c r="J60" i="15"/>
  <c r="H115" i="15"/>
  <c r="J80" i="15"/>
  <c r="J57" i="15"/>
  <c r="V57" i="15" s="1"/>
  <c r="K57" i="15"/>
  <c r="W57" i="15" s="1"/>
  <c r="K60" i="15"/>
  <c r="W60" i="15" s="1"/>
  <c r="C57" i="15"/>
  <c r="D58" i="15"/>
  <c r="S69" i="15"/>
  <c r="I58" i="15"/>
  <c r="V58" i="15" s="1"/>
  <c r="H98" i="15"/>
  <c r="F58" i="15"/>
  <c r="U58" i="15" s="1"/>
  <c r="E115" i="15"/>
  <c r="S115" i="15" s="1"/>
  <c r="K83" i="15"/>
  <c r="W83" i="15" s="1"/>
  <c r="H58" i="15"/>
  <c r="H46" i="15"/>
  <c r="F96" i="15"/>
  <c r="U96" i="15" s="1"/>
  <c r="E79" i="15"/>
  <c r="S79" i="15" s="1"/>
  <c r="R77" i="15"/>
  <c r="H96" i="15"/>
  <c r="G96" i="15"/>
  <c r="J71" i="15"/>
  <c r="C79" i="15"/>
  <c r="K71" i="15"/>
  <c r="W71" i="15" s="1"/>
  <c r="C96" i="15"/>
  <c r="K79" i="15"/>
  <c r="W79" i="15" s="1"/>
  <c r="D108" i="15"/>
  <c r="C67" i="15"/>
  <c r="D96" i="15"/>
  <c r="G67" i="15"/>
  <c r="E34" i="15"/>
  <c r="D67" i="15"/>
  <c r="E96" i="15"/>
  <c r="S96" i="15" s="1"/>
  <c r="E58" i="15"/>
  <c r="S58" i="15" s="1"/>
  <c r="O106" i="15"/>
  <c r="P106" i="15" s="1"/>
  <c r="C102" i="15"/>
  <c r="E67" i="15"/>
  <c r="G115" i="15"/>
  <c r="I96" i="15"/>
  <c r="J96" i="15"/>
  <c r="G79" i="15"/>
  <c r="V91" i="15"/>
  <c r="N77" i="15"/>
  <c r="D79" i="15"/>
  <c r="H86" i="15"/>
  <c r="C46" i="15"/>
  <c r="Q84" i="15"/>
  <c r="J22" i="15"/>
  <c r="O113" i="15"/>
  <c r="P113" i="15" s="1"/>
  <c r="H77" i="18"/>
  <c r="K67" i="18"/>
  <c r="W67" i="18" s="1"/>
  <c r="D96" i="18"/>
  <c r="I77" i="18"/>
  <c r="H108" i="18"/>
  <c r="F67" i="18"/>
  <c r="U67" i="18" s="1"/>
  <c r="J67" i="18"/>
  <c r="F96" i="18"/>
  <c r="F62" i="18"/>
  <c r="U62" i="18" s="1"/>
  <c r="H96" i="18"/>
  <c r="C108" i="18"/>
  <c r="G67" i="18"/>
  <c r="R67" i="18" s="1"/>
  <c r="H67" i="18"/>
  <c r="K96" i="18"/>
  <c r="W96" i="18" s="1"/>
  <c r="C96" i="18"/>
  <c r="J32" i="18"/>
  <c r="I67" i="18"/>
  <c r="S72" i="18"/>
  <c r="E115" i="18"/>
  <c r="I48" i="18"/>
  <c r="K43" i="18"/>
  <c r="W43" i="18" s="1"/>
  <c r="V58" i="18"/>
  <c r="N72" i="18"/>
  <c r="J108" i="18"/>
  <c r="D43" i="18"/>
  <c r="F36" i="18"/>
  <c r="C115" i="18"/>
  <c r="C43" i="18"/>
  <c r="G108" i="18"/>
  <c r="H43" i="18"/>
  <c r="D67" i="18"/>
  <c r="E62" i="18"/>
  <c r="S62" i="18" s="1"/>
  <c r="J96" i="18"/>
  <c r="V96" i="18" s="1"/>
  <c r="E26" i="18"/>
  <c r="S26" i="18" s="1"/>
  <c r="D48" i="18"/>
  <c r="D112" i="18"/>
  <c r="F112" i="18"/>
  <c r="U112" i="18" s="1"/>
  <c r="I62" i="18"/>
  <c r="V62" i="18" s="1"/>
  <c r="G112" i="18"/>
  <c r="R112" i="18" s="1"/>
  <c r="J112" i="18"/>
  <c r="C91" i="18"/>
  <c r="J45" i="18"/>
  <c r="E96" i="18"/>
  <c r="S96" i="18" s="1"/>
  <c r="J48" i="18"/>
  <c r="F101" i="18"/>
  <c r="U101" i="18" s="1"/>
  <c r="D62" i="18"/>
  <c r="D89" i="18"/>
  <c r="T29" i="18"/>
  <c r="H112" i="18"/>
  <c r="S48" i="18"/>
  <c r="C89" i="18"/>
  <c r="G48" i="18"/>
  <c r="R48" i="18" s="1"/>
  <c r="H91" i="18"/>
  <c r="C62" i="18"/>
  <c r="C77" i="18"/>
  <c r="F89" i="18"/>
  <c r="J24" i="18"/>
  <c r="K91" i="18"/>
  <c r="W91" i="18" s="1"/>
  <c r="S94" i="18"/>
  <c r="E77" i="18"/>
  <c r="S77" i="18" s="1"/>
  <c r="H101" i="18"/>
  <c r="I91" i="18"/>
  <c r="V91" i="18" s="1"/>
  <c r="T70" i="18"/>
  <c r="F77" i="18"/>
  <c r="H89" i="18"/>
  <c r="I101" i="18"/>
  <c r="V101" i="18" s="1"/>
  <c r="D28" i="18"/>
  <c r="F79" i="18"/>
  <c r="V86" i="18"/>
  <c r="V103" i="18"/>
  <c r="E101" i="18"/>
  <c r="I108" i="18"/>
  <c r="E89" i="18"/>
  <c r="T94" i="18"/>
  <c r="D77" i="18"/>
  <c r="G101" i="18"/>
  <c r="G89" i="18"/>
  <c r="F28" i="18"/>
  <c r="U28" i="18" s="1"/>
  <c r="H79" i="18"/>
  <c r="F80" i="17"/>
  <c r="I80" i="17"/>
  <c r="E80" i="17"/>
  <c r="S80" i="17" s="1"/>
  <c r="D80" i="17"/>
  <c r="K80" i="17"/>
  <c r="W80" i="17" s="1"/>
  <c r="E71" i="17"/>
  <c r="S71" i="17" s="1"/>
  <c r="J80" i="17"/>
  <c r="G108" i="17"/>
  <c r="F28" i="17"/>
  <c r="G28" i="17"/>
  <c r="J89" i="17"/>
  <c r="F89" i="17"/>
  <c r="U89" i="17" s="1"/>
  <c r="K89" i="17"/>
  <c r="W89" i="17" s="1"/>
  <c r="E89" i="17"/>
  <c r="H80" i="17"/>
  <c r="D89" i="17"/>
  <c r="C80" i="17"/>
  <c r="G89" i="17"/>
  <c r="I89" i="17"/>
  <c r="E108" i="17"/>
  <c r="H99" i="17"/>
  <c r="H108" i="17"/>
  <c r="K113" i="17"/>
  <c r="W113" i="17" s="1"/>
  <c r="O86" i="6"/>
  <c r="P86" i="6" s="1"/>
  <c r="O52" i="6"/>
  <c r="P52" i="6" s="1"/>
  <c r="F28" i="6"/>
  <c r="U28" i="6" s="1"/>
  <c r="V62" i="6"/>
  <c r="G44" i="6"/>
  <c r="J28" i="6"/>
  <c r="V28" i="6" s="1"/>
  <c r="H28" i="6"/>
  <c r="H44" i="6"/>
  <c r="D56" i="6"/>
  <c r="Q34" i="6"/>
  <c r="E64" i="6"/>
  <c r="S113" i="6"/>
  <c r="I94" i="6"/>
  <c r="V94" i="6" s="1"/>
  <c r="K101" i="6"/>
  <c r="W101" i="6" s="1"/>
  <c r="K84" i="6"/>
  <c r="W84" i="6" s="1"/>
  <c r="K64" i="6"/>
  <c r="W64" i="6" s="1"/>
  <c r="T34" i="6"/>
  <c r="O82" i="6"/>
  <c r="P82" i="6" s="1"/>
  <c r="N108" i="6"/>
  <c r="D112" i="6"/>
  <c r="Q86" i="6"/>
  <c r="J40" i="6"/>
  <c r="V40" i="6" s="1"/>
  <c r="V108" i="6"/>
  <c r="D64" i="6"/>
  <c r="F64" i="6"/>
  <c r="J64" i="6"/>
  <c r="I47" i="6"/>
  <c r="E38" i="6"/>
  <c r="S38" i="6" s="1"/>
  <c r="F53" i="6"/>
  <c r="U53" i="6" s="1"/>
  <c r="F112" i="6"/>
  <c r="H88" i="6"/>
  <c r="J74" i="6"/>
  <c r="O60" i="6"/>
  <c r="P60" i="6" s="1"/>
  <c r="T86" i="6"/>
  <c r="I114" i="6"/>
  <c r="G112" i="6"/>
  <c r="F38" i="6"/>
  <c r="U38" i="6" s="1"/>
  <c r="F74" i="6"/>
  <c r="O62" i="6"/>
  <c r="P62" i="6" s="1"/>
  <c r="N110" i="6"/>
  <c r="R82" i="6"/>
  <c r="K112" i="6"/>
  <c r="W112" i="6" s="1"/>
  <c r="V60" i="6"/>
  <c r="E112" i="6"/>
  <c r="U52" i="6"/>
  <c r="H94" i="6"/>
  <c r="K100" i="6"/>
  <c r="W100" i="6" s="1"/>
  <c r="H17" i="6"/>
  <c r="H38" i="6"/>
  <c r="J84" i="6"/>
  <c r="J38" i="6"/>
  <c r="C74" i="6"/>
  <c r="D100" i="6"/>
  <c r="D38" i="6"/>
  <c r="E74" i="6"/>
  <c r="S60" i="6"/>
  <c r="E100" i="6"/>
  <c r="D113" i="6"/>
  <c r="G77" i="6"/>
  <c r="U100" i="6"/>
  <c r="G74" i="6"/>
  <c r="Q82" i="6"/>
  <c r="I101" i="6"/>
  <c r="V101" i="6" s="1"/>
  <c r="H64" i="6"/>
  <c r="C112" i="6"/>
  <c r="C38" i="6"/>
  <c r="G53" i="6"/>
  <c r="H112" i="6"/>
  <c r="C100" i="6"/>
  <c r="J112" i="6"/>
  <c r="C113" i="6"/>
  <c r="E77" i="6"/>
  <c r="W17" i="6"/>
  <c r="D74" i="6"/>
  <c r="O33" i="13"/>
  <c r="P33" i="13" s="1"/>
  <c r="T104" i="13"/>
  <c r="N32" i="13"/>
  <c r="I42" i="13"/>
  <c r="I59" i="13"/>
  <c r="E59" i="13"/>
  <c r="S59" i="13" s="1"/>
  <c r="S33" i="13"/>
  <c r="I47" i="13"/>
  <c r="V47" i="13" s="1"/>
  <c r="E41" i="13"/>
  <c r="R41" i="13" s="1"/>
  <c r="I20" i="13"/>
  <c r="N33" i="13"/>
  <c r="Q61" i="13"/>
  <c r="O86" i="13"/>
  <c r="P86" i="13" s="1"/>
  <c r="F20" i="13"/>
  <c r="U20" i="13" s="1"/>
  <c r="U89" i="13"/>
  <c r="H115" i="13"/>
  <c r="Q89" i="13"/>
  <c r="S86" i="13"/>
  <c r="F100" i="13"/>
  <c r="O61" i="13"/>
  <c r="P61" i="13" s="1"/>
  <c r="V31" i="13"/>
  <c r="N31" i="13"/>
  <c r="U71" i="13"/>
  <c r="D43" i="13"/>
  <c r="C77" i="13"/>
  <c r="F102" i="13"/>
  <c r="U102" i="13" s="1"/>
  <c r="J50" i="13"/>
  <c r="H62" i="13"/>
  <c r="Q32" i="13"/>
  <c r="W83" i="13"/>
  <c r="R61" i="13"/>
  <c r="S110" i="13"/>
  <c r="E102" i="13"/>
  <c r="R31" i="13"/>
  <c r="F77" i="13"/>
  <c r="J62" i="13"/>
  <c r="V62" i="13" s="1"/>
  <c r="S45" i="13"/>
  <c r="S100" i="13"/>
  <c r="U82" i="13"/>
  <c r="H77" i="13"/>
  <c r="G62" i="13"/>
  <c r="J53" i="14"/>
  <c r="F56" i="14"/>
  <c r="H53" i="14"/>
  <c r="K53" i="14"/>
  <c r="W53" i="14" s="1"/>
  <c r="U44" i="14"/>
  <c r="K79" i="14"/>
  <c r="W79" i="14" s="1"/>
  <c r="J31" i="14"/>
  <c r="R115" i="14"/>
  <c r="J21" i="14"/>
  <c r="C55" i="14"/>
  <c r="I59" i="14"/>
  <c r="V59" i="14" s="1"/>
  <c r="K41" i="14"/>
  <c r="W41" i="14" s="1"/>
  <c r="J65" i="14"/>
  <c r="F53" i="14"/>
  <c r="U53" i="14" s="1"/>
  <c r="E55" i="14"/>
  <c r="S55" i="14" s="1"/>
  <c r="J80" i="14"/>
  <c r="Q113" i="14"/>
  <c r="H55" i="14"/>
  <c r="T55" i="14" s="1"/>
  <c r="U105" i="14"/>
  <c r="D55" i="14"/>
  <c r="I55" i="14"/>
  <c r="I93" i="14"/>
  <c r="N89" i="14"/>
  <c r="G72" i="14"/>
  <c r="J55" i="14"/>
  <c r="G55" i="14"/>
  <c r="H65" i="14"/>
  <c r="W107" i="14"/>
  <c r="G53" i="14"/>
  <c r="K55" i="14"/>
  <c r="W55" i="14" s="1"/>
  <c r="I107" i="14"/>
  <c r="C65" i="14"/>
  <c r="C43" i="14"/>
  <c r="G41" i="14"/>
  <c r="I81" i="14"/>
  <c r="C53" i="14"/>
  <c r="D43" i="14"/>
  <c r="R29" i="14"/>
  <c r="H80" i="14"/>
  <c r="T80" i="14" s="1"/>
  <c r="E43" i="14"/>
  <c r="S43" i="14" s="1"/>
  <c r="H47" i="14"/>
  <c r="T47" i="14" s="1"/>
  <c r="C81" i="14"/>
  <c r="I65" i="14"/>
  <c r="I43" i="14"/>
  <c r="V43" i="14" s="1"/>
  <c r="G107" i="14"/>
  <c r="K47" i="14"/>
  <c r="W47" i="14" s="1"/>
  <c r="E81" i="14"/>
  <c r="S81" i="14" s="1"/>
  <c r="G43" i="14"/>
  <c r="H107" i="14"/>
  <c r="G47" i="14"/>
  <c r="V105" i="14"/>
  <c r="H43" i="14"/>
  <c r="I53" i="14"/>
  <c r="H56" i="14"/>
  <c r="H81" i="14"/>
  <c r="K36" i="16"/>
  <c r="W36" i="16" s="1"/>
  <c r="F39" i="16"/>
  <c r="J86" i="16"/>
  <c r="C90" i="16"/>
  <c r="I39" i="16"/>
  <c r="E88" i="16"/>
  <c r="S88" i="16" s="1"/>
  <c r="G90" i="16"/>
  <c r="R90" i="16" s="1"/>
  <c r="K105" i="16"/>
  <c r="W105" i="16" s="1"/>
  <c r="I57" i="16"/>
  <c r="F57" i="16"/>
  <c r="H88" i="16"/>
  <c r="G101" i="16"/>
  <c r="H90" i="16"/>
  <c r="J115" i="16"/>
  <c r="G81" i="16"/>
  <c r="J88" i="16"/>
  <c r="H101" i="16"/>
  <c r="I90" i="16"/>
  <c r="Q69" i="16"/>
  <c r="I101" i="16"/>
  <c r="V101" i="16" s="1"/>
  <c r="J90" i="16"/>
  <c r="E57" i="16"/>
  <c r="U52" i="16"/>
  <c r="I91" i="16"/>
  <c r="G43" i="16"/>
  <c r="J72" i="16"/>
  <c r="K90" i="16"/>
  <c r="W90" i="16" s="1"/>
  <c r="R50" i="16"/>
  <c r="J57" i="16"/>
  <c r="C57" i="16"/>
  <c r="K87" i="16"/>
  <c r="W87" i="16" s="1"/>
  <c r="D52" i="16"/>
  <c r="N41" i="16"/>
  <c r="G52" i="16"/>
  <c r="D87" i="16"/>
  <c r="Q50" i="16"/>
  <c r="C102" i="16"/>
  <c r="H52" i="16"/>
  <c r="T52" i="16" s="1"/>
  <c r="V65" i="16"/>
  <c r="E87" i="16"/>
  <c r="J43" i="16"/>
  <c r="G57" i="16"/>
  <c r="I52" i="16"/>
  <c r="K84" i="16"/>
  <c r="W84" i="16" s="1"/>
  <c r="H81" i="16"/>
  <c r="F105" i="16"/>
  <c r="G72" i="16"/>
  <c r="C77" i="16"/>
  <c r="E114" i="16"/>
  <c r="C105" i="16"/>
  <c r="E105" i="16"/>
  <c r="S105" i="16" s="1"/>
  <c r="V108" i="16"/>
  <c r="D77" i="16"/>
  <c r="J114" i="16"/>
  <c r="V114" i="16" s="1"/>
  <c r="D84" i="16"/>
  <c r="O50" i="16"/>
  <c r="P50" i="16" s="1"/>
  <c r="D24" i="16"/>
  <c r="Q79" i="16"/>
  <c r="H84" i="16"/>
  <c r="C98" i="16"/>
  <c r="T93" i="16"/>
  <c r="F84" i="16"/>
  <c r="S38" i="16"/>
  <c r="D102" i="16"/>
  <c r="C84" i="16"/>
  <c r="K57" i="16"/>
  <c r="W57" i="16" s="1"/>
  <c r="J52" i="16"/>
  <c r="J105" i="16"/>
  <c r="V105" i="16" s="1"/>
  <c r="U29" i="16"/>
  <c r="N96" i="16"/>
  <c r="F77" i="16"/>
  <c r="E113" i="16"/>
  <c r="S113" i="16" s="1"/>
  <c r="D57" i="16"/>
  <c r="G89" i="16"/>
  <c r="O93" i="16"/>
  <c r="P93" i="16" s="1"/>
  <c r="H72" i="16"/>
  <c r="W81" i="16"/>
  <c r="C72" i="16"/>
  <c r="G103" i="16"/>
  <c r="H57" i="16"/>
  <c r="D91" i="16"/>
  <c r="H77" i="16"/>
  <c r="H89" i="16"/>
  <c r="D39" i="16"/>
  <c r="D75" i="16"/>
  <c r="H98" i="16"/>
  <c r="F72" i="16"/>
  <c r="U72" i="16" s="1"/>
  <c r="S65" i="16"/>
  <c r="E102" i="16"/>
  <c r="J81" i="16"/>
  <c r="E77" i="16"/>
  <c r="D113" i="16"/>
  <c r="E86" i="16"/>
  <c r="S86" i="16" s="1"/>
  <c r="G77" i="16"/>
  <c r="F98" i="16"/>
  <c r="V50" i="16"/>
  <c r="J98" i="16"/>
  <c r="O82" i="15"/>
  <c r="P82" i="15" s="1"/>
  <c r="N91" i="15"/>
  <c r="D83" i="15"/>
  <c r="O91" i="15"/>
  <c r="P91" i="15" s="1"/>
  <c r="E83" i="15"/>
  <c r="R83" i="15" s="1"/>
  <c r="J48" i="15"/>
  <c r="E48" i="15"/>
  <c r="R48" i="15" s="1"/>
  <c r="N55" i="15"/>
  <c r="R91" i="15"/>
  <c r="Q113" i="15"/>
  <c r="H43" i="15"/>
  <c r="H56" i="15"/>
  <c r="I48" i="15"/>
  <c r="R106" i="15"/>
  <c r="K34" i="15"/>
  <c r="W34" i="15" s="1"/>
  <c r="O85" i="15"/>
  <c r="P85" i="15" s="1"/>
  <c r="H70" i="15"/>
  <c r="Q82" i="15"/>
  <c r="J115" i="15"/>
  <c r="I46" i="15"/>
  <c r="G93" i="15"/>
  <c r="R93" i="15" s="1"/>
  <c r="Q77" i="15"/>
  <c r="D70" i="15"/>
  <c r="S93" i="15"/>
  <c r="J103" i="15"/>
  <c r="V103" i="15" s="1"/>
  <c r="G103" i="15"/>
  <c r="F43" i="15"/>
  <c r="H93" i="15"/>
  <c r="U77" i="15"/>
  <c r="F70" i="15"/>
  <c r="C93" i="15"/>
  <c r="O84" i="15"/>
  <c r="P84" i="15" s="1"/>
  <c r="E103" i="15"/>
  <c r="I80" i="15"/>
  <c r="C70" i="15"/>
  <c r="D43" i="15"/>
  <c r="E43" i="15"/>
  <c r="S43" i="15" s="1"/>
  <c r="O94" i="15"/>
  <c r="P94" i="15" s="1"/>
  <c r="G52" i="15"/>
  <c r="C109" i="15"/>
  <c r="J46" i="15"/>
  <c r="G109" i="15"/>
  <c r="R109" i="15" s="1"/>
  <c r="E108" i="15"/>
  <c r="D89" i="15"/>
  <c r="O77" i="15"/>
  <c r="P77" i="15" s="1"/>
  <c r="N49" i="15"/>
  <c r="I43" i="15"/>
  <c r="E89" i="15"/>
  <c r="S89" i="15" s="1"/>
  <c r="I61" i="15"/>
  <c r="C103" i="15"/>
  <c r="J61" i="15"/>
  <c r="K103" i="15"/>
  <c r="W103" i="15" s="1"/>
  <c r="V55" i="15"/>
  <c r="H61" i="15"/>
  <c r="D103" i="15"/>
  <c r="E70" i="15"/>
  <c r="S70" i="15" s="1"/>
  <c r="F89" i="15"/>
  <c r="R85" i="15"/>
  <c r="D61" i="15"/>
  <c r="H103" i="15"/>
  <c r="F103" i="15"/>
  <c r="U103" i="15" s="1"/>
  <c r="H89" i="15"/>
  <c r="E61" i="15"/>
  <c r="S61" i="15" s="1"/>
  <c r="Q91" i="15"/>
  <c r="C89" i="15"/>
  <c r="Q94" i="15"/>
  <c r="N106" i="15"/>
  <c r="G60" i="15"/>
  <c r="R60" i="15" s="1"/>
  <c r="G89" i="15"/>
  <c r="I89" i="15"/>
  <c r="V97" i="15"/>
  <c r="G61" i="15"/>
  <c r="C60" i="15"/>
  <c r="N84" i="15"/>
  <c r="V94" i="15"/>
  <c r="G36" i="15"/>
  <c r="J89" i="15"/>
  <c r="F61" i="15"/>
  <c r="D60" i="15"/>
  <c r="O103" i="18"/>
  <c r="P103" i="18" s="1"/>
  <c r="S103" i="18"/>
  <c r="N70" i="18"/>
  <c r="G60" i="18"/>
  <c r="R60" i="18" s="1"/>
  <c r="H71" i="18"/>
  <c r="I71" i="18"/>
  <c r="I84" i="18"/>
  <c r="S98" i="18"/>
  <c r="D79" i="18"/>
  <c r="F53" i="18"/>
  <c r="G53" i="18"/>
  <c r="C79" i="18"/>
  <c r="H84" i="18"/>
  <c r="K84" i="18"/>
  <c r="W84" i="18" s="1"/>
  <c r="F84" i="18"/>
  <c r="C84" i="18"/>
  <c r="N86" i="18"/>
  <c r="O72" i="18"/>
  <c r="P72" i="18" s="1"/>
  <c r="S29" i="18"/>
  <c r="F45" i="18"/>
  <c r="U45" i="18" s="1"/>
  <c r="E45" i="18"/>
  <c r="S45" i="18" s="1"/>
  <c r="R74" i="18"/>
  <c r="U72" i="18"/>
  <c r="I60" i="18"/>
  <c r="D31" i="18"/>
  <c r="R70" i="18"/>
  <c r="E84" i="18"/>
  <c r="S84" i="18" s="1"/>
  <c r="J60" i="18"/>
  <c r="K45" i="18"/>
  <c r="W45" i="18" s="1"/>
  <c r="C104" i="18"/>
  <c r="O98" i="18"/>
  <c r="P98" i="18" s="1"/>
  <c r="N74" i="18"/>
  <c r="J84" i="18"/>
  <c r="V98" i="18"/>
  <c r="F104" i="18"/>
  <c r="U104" i="18" s="1"/>
  <c r="D60" i="18"/>
  <c r="N58" i="18"/>
  <c r="O86" i="18"/>
  <c r="P86" i="18" s="1"/>
  <c r="S70" i="18"/>
  <c r="V70" i="18"/>
  <c r="H60" i="18"/>
  <c r="Q86" i="18"/>
  <c r="K60" i="18"/>
  <c r="W60" i="18" s="1"/>
  <c r="D84" i="18"/>
  <c r="U86" i="18"/>
  <c r="E104" i="18"/>
  <c r="C60" i="18"/>
  <c r="G104" i="18"/>
  <c r="G26" i="18"/>
  <c r="H104" i="18"/>
  <c r="T41" i="18"/>
  <c r="E43" i="18"/>
  <c r="G84" i="18"/>
  <c r="G36" i="18"/>
  <c r="H47" i="18"/>
  <c r="G17" i="18"/>
  <c r="J43" i="18"/>
  <c r="F60" i="18"/>
  <c r="U60" i="18" s="1"/>
  <c r="D35" i="18"/>
  <c r="C75" i="18"/>
  <c r="F47" i="18"/>
  <c r="U47" i="18" s="1"/>
  <c r="H26" i="18"/>
  <c r="E31" i="18"/>
  <c r="S31" i="18" s="1"/>
  <c r="E82" i="18"/>
  <c r="I36" i="18"/>
  <c r="D100" i="18"/>
  <c r="I43" i="18"/>
  <c r="H62" i="18"/>
  <c r="C48" i="17"/>
  <c r="Q77" i="17"/>
  <c r="E104" i="17"/>
  <c r="S104" i="17" s="1"/>
  <c r="U34" i="17"/>
  <c r="J108" i="17"/>
  <c r="F108" i="17"/>
  <c r="J115" i="17"/>
  <c r="C104" i="17"/>
  <c r="R77" i="17"/>
  <c r="F101" i="17"/>
  <c r="I46" i="17"/>
  <c r="J78" i="17"/>
  <c r="H82" i="17"/>
  <c r="C86" i="17"/>
  <c r="G56" i="17"/>
  <c r="E86" i="17"/>
  <c r="S86" i="17" s="1"/>
  <c r="C70" i="17"/>
  <c r="K86" i="17"/>
  <c r="W86" i="17" s="1"/>
  <c r="D86" i="17"/>
  <c r="H86" i="17"/>
  <c r="F69" i="17"/>
  <c r="J44" i="17"/>
  <c r="V44" i="17" s="1"/>
  <c r="H78" i="17"/>
  <c r="U74" i="17"/>
  <c r="F39" i="17"/>
  <c r="G70" i="17"/>
  <c r="R70" i="17" s="1"/>
  <c r="H44" i="17"/>
  <c r="E96" i="17"/>
  <c r="R96" i="17" s="1"/>
  <c r="Q36" i="17"/>
  <c r="G115" i="17"/>
  <c r="D74" i="17"/>
  <c r="E56" i="17"/>
  <c r="K70" i="17"/>
  <c r="W70" i="17" s="1"/>
  <c r="V108" i="17"/>
  <c r="U36" i="17"/>
  <c r="I68" i="17"/>
  <c r="D39" i="17"/>
  <c r="H115" i="17"/>
  <c r="K71" i="17"/>
  <c r="W71" i="17" s="1"/>
  <c r="E74" i="17"/>
  <c r="H48" i="17"/>
  <c r="D70" i="17"/>
  <c r="E72" i="17"/>
  <c r="S72" i="17" s="1"/>
  <c r="I115" i="17"/>
  <c r="D71" i="17"/>
  <c r="G74" i="17"/>
  <c r="F48" i="17"/>
  <c r="U48" i="17" s="1"/>
  <c r="H58" i="17"/>
  <c r="J56" i="17"/>
  <c r="G44" i="17"/>
  <c r="V53" i="17"/>
  <c r="H84" i="17"/>
  <c r="J49" i="17"/>
  <c r="V34" i="17"/>
  <c r="C49" i="17"/>
  <c r="C87" i="17"/>
  <c r="C113" i="17"/>
  <c r="D113" i="17"/>
  <c r="E87" i="17"/>
  <c r="S106" i="17"/>
  <c r="F87" i="17"/>
  <c r="S36" i="17"/>
  <c r="G101" i="17"/>
  <c r="H87" i="17"/>
  <c r="J101" i="17"/>
  <c r="G113" i="17"/>
  <c r="C76" i="17"/>
  <c r="H72" i="17"/>
  <c r="T72" i="17" s="1"/>
  <c r="H113" i="17"/>
  <c r="H74" i="17"/>
  <c r="T74" i="17" s="1"/>
  <c r="D68" i="17"/>
  <c r="J87" i="17"/>
  <c r="Q106" i="17"/>
  <c r="D87" i="17"/>
  <c r="E113" i="17"/>
  <c r="F113" i="17"/>
  <c r="U113" i="17" s="1"/>
  <c r="H68" i="17"/>
  <c r="I113" i="17"/>
  <c r="V113" i="17" s="1"/>
  <c r="D52" i="17"/>
  <c r="E68" i="17"/>
  <c r="E84" i="17"/>
  <c r="S84" i="17" s="1"/>
  <c r="K96" i="17"/>
  <c r="W96" i="17" s="1"/>
  <c r="G84" i="17"/>
  <c r="C69" i="17"/>
  <c r="D44" i="17"/>
  <c r="E44" i="17"/>
  <c r="K44" i="17"/>
  <c r="W44" i="17" s="1"/>
  <c r="F58" i="17"/>
  <c r="K64" i="17"/>
  <c r="W64" i="17" s="1"/>
  <c r="C64" i="17"/>
  <c r="F44" i="17"/>
  <c r="U44" i="17" s="1"/>
  <c r="T77" i="17"/>
  <c r="D64" i="17"/>
  <c r="C72" i="17"/>
  <c r="C68" i="17"/>
  <c r="E64" i="17"/>
  <c r="G58" i="17"/>
  <c r="H69" i="17"/>
  <c r="J37" i="17"/>
  <c r="K84" i="17"/>
  <c r="W84" i="17" s="1"/>
  <c r="F64" i="17"/>
  <c r="U64" i="17" s="1"/>
  <c r="G64" i="17"/>
  <c r="E46" i="17"/>
  <c r="S46" i="17" s="1"/>
  <c r="I64" i="17"/>
  <c r="V64" i="17" s="1"/>
  <c r="D104" i="17"/>
  <c r="D58" i="17"/>
  <c r="C84" i="17"/>
  <c r="G68" i="17"/>
  <c r="E58" i="17"/>
  <c r="K58" i="17"/>
  <c r="W58" i="17" s="1"/>
  <c r="I58" i="17"/>
  <c r="C44" i="17"/>
  <c r="K17" i="17"/>
  <c r="W17" i="17" s="1"/>
  <c r="U72" i="17"/>
  <c r="D72" i="17"/>
  <c r="V36" i="17"/>
  <c r="E101" i="17"/>
  <c r="S101" i="17" s="1"/>
  <c r="F24" i="17"/>
  <c r="H101" i="17"/>
  <c r="D56" i="17"/>
  <c r="N53" i="17"/>
  <c r="I56" i="17"/>
  <c r="G104" i="17"/>
  <c r="I101" i="17"/>
  <c r="I104" i="17"/>
  <c r="K56" i="17"/>
  <c r="W56" i="17" s="1"/>
  <c r="Q34" i="17"/>
  <c r="O36" i="17"/>
  <c r="P36" i="17" s="1"/>
  <c r="Q92" i="17"/>
  <c r="V92" i="17"/>
  <c r="F82" i="17"/>
  <c r="O92" i="17"/>
  <c r="P92" i="17" s="1"/>
  <c r="S65" i="17"/>
  <c r="J104" i="17"/>
  <c r="I82" i="17"/>
  <c r="G82" i="17"/>
  <c r="G81" i="17"/>
  <c r="K72" i="17"/>
  <c r="W72" i="17" s="1"/>
  <c r="K81" i="17"/>
  <c r="W81" i="17" s="1"/>
  <c r="D82" i="17"/>
  <c r="G72" i="17"/>
  <c r="C81" i="17"/>
  <c r="C27" i="17"/>
  <c r="G69" i="17"/>
  <c r="C90" i="17"/>
  <c r="H104" i="17"/>
  <c r="S34" i="17"/>
  <c r="O77" i="17"/>
  <c r="P77" i="17" s="1"/>
  <c r="J96" i="17"/>
  <c r="V77" i="17"/>
  <c r="T92" i="17"/>
  <c r="S70" i="17"/>
  <c r="H56" i="17"/>
  <c r="T56" i="17" s="1"/>
  <c r="C101" i="17"/>
  <c r="K24" i="17"/>
  <c r="W24" i="17" s="1"/>
  <c r="O53" i="17"/>
  <c r="P53" i="17" s="1"/>
  <c r="D96" i="17"/>
  <c r="J48" i="17"/>
  <c r="D101" i="17"/>
  <c r="C24" i="17"/>
  <c r="U56" i="17"/>
  <c r="W82" i="17"/>
  <c r="U106" i="17"/>
  <c r="D69" i="17"/>
  <c r="I78" i="17"/>
  <c r="C63" i="17"/>
  <c r="E67" i="17"/>
  <c r="C29" i="17"/>
  <c r="F84" i="17"/>
  <c r="N106" i="17"/>
  <c r="U94" i="17"/>
  <c r="J109" i="17"/>
  <c r="V109" i="17" s="1"/>
  <c r="O106" i="17"/>
  <c r="P106" i="17" s="1"/>
  <c r="N36" i="17"/>
  <c r="F29" i="17"/>
  <c r="U29" i="17" s="1"/>
  <c r="K76" i="17"/>
  <c r="W76" i="17" s="1"/>
  <c r="I48" i="17"/>
  <c r="W78" i="17"/>
  <c r="K48" i="17"/>
  <c r="W48" i="17" s="1"/>
  <c r="F91" i="17"/>
  <c r="T91" i="17" s="1"/>
  <c r="H76" i="17"/>
  <c r="I72" i="17"/>
  <c r="Q53" i="17"/>
  <c r="J91" i="17"/>
  <c r="K35" i="17"/>
  <c r="W35" i="17" s="1"/>
  <c r="R92" i="17"/>
  <c r="E48" i="17"/>
  <c r="D114" i="17"/>
  <c r="K91" i="17"/>
  <c r="W91" i="17" s="1"/>
  <c r="D35" i="17"/>
  <c r="S92" i="17"/>
  <c r="C56" i="17"/>
  <c r="F86" i="17"/>
  <c r="E114" i="17"/>
  <c r="S114" i="17" s="1"/>
  <c r="C99" i="17"/>
  <c r="F71" i="17"/>
  <c r="K28" i="17"/>
  <c r="W28" i="17" s="1"/>
  <c r="F104" i="17"/>
  <c r="G48" i="17"/>
  <c r="G86" i="17"/>
  <c r="F114" i="17"/>
  <c r="D99" i="17"/>
  <c r="H71" i="17"/>
  <c r="C28" i="17"/>
  <c r="N77" i="17"/>
  <c r="G76" i="17"/>
  <c r="R76" i="17" s="1"/>
  <c r="C114" i="17"/>
  <c r="N92" i="17"/>
  <c r="G114" i="17"/>
  <c r="N34" i="17"/>
  <c r="D84" i="17"/>
  <c r="T53" i="17"/>
  <c r="J76" i="17"/>
  <c r="F76" i="17"/>
  <c r="I76" i="17"/>
  <c r="K114" i="17"/>
  <c r="W114" i="17" s="1"/>
  <c r="W99" i="17"/>
  <c r="K79" i="17"/>
  <c r="W79" i="17" s="1"/>
  <c r="E59" i="17"/>
  <c r="S59" i="17" s="1"/>
  <c r="H28" i="17"/>
  <c r="E91" i="17"/>
  <c r="S91" i="17" s="1"/>
  <c r="I91" i="17"/>
  <c r="E79" i="17"/>
  <c r="S79" i="17" s="1"/>
  <c r="J72" i="17"/>
  <c r="O34" i="17"/>
  <c r="P34" i="17" s="1"/>
  <c r="D115" i="17"/>
  <c r="E17" i="17"/>
  <c r="S17" i="17" s="1"/>
  <c r="D78" i="17"/>
  <c r="I28" i="17"/>
  <c r="I74" i="17"/>
  <c r="H96" i="17"/>
  <c r="D91" i="17"/>
  <c r="J114" i="17"/>
  <c r="V114" i="17" s="1"/>
  <c r="I99" i="17"/>
  <c r="I27" i="17"/>
  <c r="E115" i="17"/>
  <c r="G17" i="17"/>
  <c r="E78" i="17"/>
  <c r="S78" i="17" s="1"/>
  <c r="S53" i="17"/>
  <c r="J28" i="17"/>
  <c r="K74" i="17"/>
  <c r="W74" i="17" s="1"/>
  <c r="F96" i="17"/>
  <c r="G91" i="17"/>
  <c r="J84" i="17"/>
  <c r="V84" i="17" s="1"/>
  <c r="H79" i="17"/>
  <c r="E55" i="17"/>
  <c r="S55" i="17" s="1"/>
  <c r="C78" i="17"/>
  <c r="F115" i="17"/>
  <c r="H17" i="17"/>
  <c r="F78" i="17"/>
  <c r="I21" i="17"/>
  <c r="V21" i="17" s="1"/>
  <c r="C74" i="17"/>
  <c r="F93" i="18"/>
  <c r="U93" i="18" s="1"/>
  <c r="G93" i="18"/>
  <c r="R93" i="18" s="1"/>
  <c r="J111" i="18"/>
  <c r="D55" i="18"/>
  <c r="H93" i="18"/>
  <c r="C111" i="18"/>
  <c r="Q74" i="18"/>
  <c r="J106" i="18"/>
  <c r="I93" i="18"/>
  <c r="J36" i="18"/>
  <c r="D111" i="18"/>
  <c r="J93" i="18"/>
  <c r="E111" i="18"/>
  <c r="S111" i="18" s="1"/>
  <c r="K93" i="18"/>
  <c r="W93" i="18" s="1"/>
  <c r="F111" i="18"/>
  <c r="U111" i="18" s="1"/>
  <c r="F82" i="18"/>
  <c r="U103" i="18"/>
  <c r="Q98" i="18"/>
  <c r="E110" i="18"/>
  <c r="G91" i="18"/>
  <c r="I110" i="18"/>
  <c r="C93" i="18"/>
  <c r="E102" i="18"/>
  <c r="S102" i="18" s="1"/>
  <c r="G111" i="18"/>
  <c r="I82" i="18"/>
  <c r="C26" i="18"/>
  <c r="E106" i="18"/>
  <c r="J102" i="18"/>
  <c r="I111" i="18"/>
  <c r="O74" i="18"/>
  <c r="P74" i="18" s="1"/>
  <c r="K55" i="18"/>
  <c r="W55" i="18" s="1"/>
  <c r="J110" i="18"/>
  <c r="T58" i="18"/>
  <c r="G110" i="18"/>
  <c r="G106" i="18"/>
  <c r="G114" i="18"/>
  <c r="R114" i="18" s="1"/>
  <c r="F91" i="18"/>
  <c r="H110" i="18"/>
  <c r="T110" i="18" s="1"/>
  <c r="T74" i="18"/>
  <c r="D91" i="18"/>
  <c r="F26" i="18"/>
  <c r="U26" i="18" s="1"/>
  <c r="F80" i="18"/>
  <c r="C73" i="18"/>
  <c r="F55" i="18"/>
  <c r="D106" i="18"/>
  <c r="K36" i="18"/>
  <c r="W36" i="18" s="1"/>
  <c r="Q103" i="18"/>
  <c r="H106" i="18"/>
  <c r="S55" i="18"/>
  <c r="O70" i="18"/>
  <c r="P70" i="18" s="1"/>
  <c r="H36" i="18"/>
  <c r="H55" i="18"/>
  <c r="H111" i="18"/>
  <c r="H114" i="18"/>
  <c r="C106" i="18"/>
  <c r="N103" i="18"/>
  <c r="C55" i="18"/>
  <c r="G82" i="18"/>
  <c r="W110" i="18"/>
  <c r="Q58" i="18"/>
  <c r="C110" i="18"/>
  <c r="J46" i="18"/>
  <c r="J79" i="18"/>
  <c r="V79" i="18" s="1"/>
  <c r="J55" i="18"/>
  <c r="T98" i="18"/>
  <c r="E91" i="18"/>
  <c r="S91" i="18" s="1"/>
  <c r="D90" i="18"/>
  <c r="I27" i="18"/>
  <c r="E100" i="18"/>
  <c r="K79" i="18"/>
  <c r="W79" i="18" s="1"/>
  <c r="I55" i="18"/>
  <c r="I106" i="18"/>
  <c r="K106" i="18"/>
  <c r="W106" i="18" s="1"/>
  <c r="Q72" i="18"/>
  <c r="U110" i="18"/>
  <c r="G62" i="18"/>
  <c r="K82" i="18"/>
  <c r="W82" i="18" s="1"/>
  <c r="H82" i="18"/>
  <c r="G32" i="18"/>
  <c r="I105" i="18"/>
  <c r="G55" i="18"/>
  <c r="R55" i="18" s="1"/>
  <c r="K111" i="18"/>
  <c r="W111" i="18" s="1"/>
  <c r="O58" i="18"/>
  <c r="P58" i="18" s="1"/>
  <c r="C32" i="18"/>
  <c r="K105" i="18"/>
  <c r="W105" i="18" s="1"/>
  <c r="K26" i="18"/>
  <c r="W26" i="18" s="1"/>
  <c r="F43" i="18"/>
  <c r="U43" i="18" s="1"/>
  <c r="F106" i="18"/>
  <c r="U106" i="18" s="1"/>
  <c r="S105" i="18"/>
  <c r="J105" i="18"/>
  <c r="I26" i="18"/>
  <c r="K62" i="18"/>
  <c r="W62" i="18" s="1"/>
  <c r="E32" i="18"/>
  <c r="C105" i="18"/>
  <c r="J100" i="18"/>
  <c r="S60" i="15"/>
  <c r="O49" i="15"/>
  <c r="P49" i="15" s="1"/>
  <c r="U26" i="15"/>
  <c r="D102" i="15"/>
  <c r="G92" i="15"/>
  <c r="Q55" i="15"/>
  <c r="H92" i="15"/>
  <c r="T92" i="15" s="1"/>
  <c r="T85" i="15"/>
  <c r="J92" i="15"/>
  <c r="U91" i="15"/>
  <c r="R55" i="15"/>
  <c r="T94" i="15"/>
  <c r="D71" i="15"/>
  <c r="U85" i="15"/>
  <c r="R113" i="15"/>
  <c r="C86" i="15"/>
  <c r="K92" i="15"/>
  <c r="W92" i="15" s="1"/>
  <c r="S113" i="15"/>
  <c r="K48" i="15"/>
  <c r="W48" i="15" s="1"/>
  <c r="E86" i="15"/>
  <c r="Q97" i="15"/>
  <c r="U84" i="15"/>
  <c r="O55" i="15"/>
  <c r="P55" i="15" s="1"/>
  <c r="R97" i="15"/>
  <c r="T113" i="15"/>
  <c r="K112" i="15"/>
  <c r="W112" i="15" s="1"/>
  <c r="F107" i="15"/>
  <c r="T82" i="15"/>
  <c r="F102" i="15"/>
  <c r="U102" i="15" s="1"/>
  <c r="J102" i="15"/>
  <c r="D92" i="15"/>
  <c r="N85" i="15"/>
  <c r="E114" i="15"/>
  <c r="C112" i="15"/>
  <c r="H107" i="15"/>
  <c r="U92" i="15"/>
  <c r="D112" i="15"/>
  <c r="G112" i="15"/>
  <c r="I107" i="15"/>
  <c r="J36" i="15"/>
  <c r="V36" i="15" s="1"/>
  <c r="I92" i="15"/>
  <c r="I34" i="15"/>
  <c r="F114" i="15"/>
  <c r="N94" i="15"/>
  <c r="N113" i="15"/>
  <c r="J70" i="15"/>
  <c r="C100" i="15"/>
  <c r="I112" i="15"/>
  <c r="J107" i="15"/>
  <c r="K61" i="15"/>
  <c r="W61" i="15" s="1"/>
  <c r="E36" i="15"/>
  <c r="K107" i="15"/>
  <c r="W107" i="15" s="1"/>
  <c r="N97" i="15"/>
  <c r="N82" i="15"/>
  <c r="J104" i="15"/>
  <c r="C107" i="15"/>
  <c r="C61" i="15"/>
  <c r="C48" i="15"/>
  <c r="J112" i="15"/>
  <c r="U112" i="15"/>
  <c r="G68" i="15"/>
  <c r="K98" i="15"/>
  <c r="W98" i="15" s="1"/>
  <c r="D34" i="15"/>
  <c r="D48" i="15"/>
  <c r="U75" i="16"/>
  <c r="U87" i="16"/>
  <c r="S115" i="16"/>
  <c r="K74" i="16"/>
  <c r="W74" i="16" s="1"/>
  <c r="D46" i="16"/>
  <c r="C100" i="16"/>
  <c r="J104" i="16"/>
  <c r="V104" i="16" s="1"/>
  <c r="S62" i="16"/>
  <c r="R93" i="16"/>
  <c r="R96" i="16"/>
  <c r="O79" i="16"/>
  <c r="P79" i="16" s="1"/>
  <c r="E74" i="16"/>
  <c r="R74" i="16" s="1"/>
  <c r="D45" i="16"/>
  <c r="G102" i="16"/>
  <c r="J45" i="16"/>
  <c r="V45" i="16" s="1"/>
  <c r="F102" i="16"/>
  <c r="U102" i="16" s="1"/>
  <c r="T51" i="16"/>
  <c r="G36" i="16"/>
  <c r="K102" i="16"/>
  <c r="W102" i="16" s="1"/>
  <c r="C45" i="16"/>
  <c r="H48" i="16"/>
  <c r="N79" i="16"/>
  <c r="G48" i="16"/>
  <c r="W103" i="16"/>
  <c r="U55" i="16"/>
  <c r="H102" i="16"/>
  <c r="T96" i="16"/>
  <c r="D26" i="16"/>
  <c r="I48" i="16"/>
  <c r="G106" i="16"/>
  <c r="N50" i="16"/>
  <c r="C48" i="16"/>
  <c r="G45" i="16"/>
  <c r="F45" i="16"/>
  <c r="D90" i="16"/>
  <c r="G87" i="16"/>
  <c r="H36" i="16"/>
  <c r="Q96" i="16"/>
  <c r="R79" i="16"/>
  <c r="O41" i="16"/>
  <c r="P41" i="16" s="1"/>
  <c r="J48" i="16"/>
  <c r="F48" i="16"/>
  <c r="H106" i="16"/>
  <c r="T106" i="16" s="1"/>
  <c r="G115" i="16"/>
  <c r="R115" i="16" s="1"/>
  <c r="K72" i="16"/>
  <c r="W72" i="16" s="1"/>
  <c r="E43" i="16"/>
  <c r="I106" i="16"/>
  <c r="F36" i="16"/>
  <c r="Q65" i="16"/>
  <c r="I115" i="16"/>
  <c r="D115" i="16"/>
  <c r="C113" i="16"/>
  <c r="C86" i="16"/>
  <c r="O65" i="16"/>
  <c r="P65" i="16" s="1"/>
  <c r="K48" i="16"/>
  <c r="W48" i="16" s="1"/>
  <c r="F86" i="16"/>
  <c r="U86" i="16" s="1"/>
  <c r="E48" i="16"/>
  <c r="I103" i="16"/>
  <c r="H45" i="16"/>
  <c r="F37" i="16"/>
  <c r="U37" i="16" s="1"/>
  <c r="K115" i="16"/>
  <c r="W115" i="16" s="1"/>
  <c r="H86" i="16"/>
  <c r="N69" i="16"/>
  <c r="C103" i="16"/>
  <c r="G86" i="16"/>
  <c r="T69" i="16"/>
  <c r="Q93" i="16"/>
  <c r="I86" i="16"/>
  <c r="F113" i="16"/>
  <c r="U113" i="16" s="1"/>
  <c r="I47" i="16"/>
  <c r="H103" i="16"/>
  <c r="K75" i="16"/>
  <c r="W75" i="16" s="1"/>
  <c r="C74" i="16"/>
  <c r="O69" i="16"/>
  <c r="P69" i="16" s="1"/>
  <c r="H113" i="16"/>
  <c r="K47" i="16"/>
  <c r="W47" i="16" s="1"/>
  <c r="J103" i="16"/>
  <c r="H74" i="16"/>
  <c r="T50" i="16"/>
  <c r="R69" i="16"/>
  <c r="D48" i="16"/>
  <c r="E103" i="16"/>
  <c r="S103" i="16" s="1"/>
  <c r="K86" i="16"/>
  <c r="W86" i="16" s="1"/>
  <c r="I74" i="16"/>
  <c r="I113" i="16"/>
  <c r="C47" i="16"/>
  <c r="E75" i="16"/>
  <c r="J74" i="16"/>
  <c r="G37" i="16"/>
  <c r="J47" i="16"/>
  <c r="F74" i="16"/>
  <c r="N93" i="16"/>
  <c r="D36" i="16"/>
  <c r="D74" i="16"/>
  <c r="J113" i="16"/>
  <c r="K113" i="16"/>
  <c r="W113" i="16" s="1"/>
  <c r="G75" i="16"/>
  <c r="G104" i="16"/>
  <c r="Q86" i="13"/>
  <c r="D77" i="13"/>
  <c r="K37" i="13"/>
  <c r="W37" i="13" s="1"/>
  <c r="E77" i="13"/>
  <c r="R77" i="13" s="1"/>
  <c r="K77" i="13"/>
  <c r="W77" i="13" s="1"/>
  <c r="D80" i="13"/>
  <c r="J77" i="13"/>
  <c r="O31" i="13"/>
  <c r="P31" i="13" s="1"/>
  <c r="K59" i="13"/>
  <c r="W59" i="13" s="1"/>
  <c r="H80" i="13"/>
  <c r="J74" i="13"/>
  <c r="V74" i="13" s="1"/>
  <c r="V110" i="13"/>
  <c r="T21" i="13"/>
  <c r="C50" i="13"/>
  <c r="H59" i="13"/>
  <c r="K115" i="13"/>
  <c r="W115" i="13" s="1"/>
  <c r="G20" i="13"/>
  <c r="R20" i="13" s="1"/>
  <c r="G83" i="13"/>
  <c r="G50" i="13"/>
  <c r="D83" i="13"/>
  <c r="E96" i="13"/>
  <c r="E83" i="13"/>
  <c r="D71" i="13"/>
  <c r="E47" i="13"/>
  <c r="S47" i="13" s="1"/>
  <c r="H83" i="13"/>
  <c r="F50" i="13"/>
  <c r="U50" i="13" s="1"/>
  <c r="G80" i="13"/>
  <c r="F96" i="13"/>
  <c r="T96" i="13" s="1"/>
  <c r="O32" i="13"/>
  <c r="P32" i="13" s="1"/>
  <c r="C83" i="13"/>
  <c r="G71" i="13"/>
  <c r="C47" i="13"/>
  <c r="N89" i="13"/>
  <c r="K50" i="13"/>
  <c r="W50" i="13" s="1"/>
  <c r="H65" i="13"/>
  <c r="G42" i="13"/>
  <c r="H71" i="13"/>
  <c r="T71" i="13" s="1"/>
  <c r="D50" i="13"/>
  <c r="H42" i="13"/>
  <c r="T42" i="13" s="1"/>
  <c r="J71" i="13"/>
  <c r="N110" i="13"/>
  <c r="K42" i="13"/>
  <c r="W42" i="13" s="1"/>
  <c r="E71" i="13"/>
  <c r="N86" i="13"/>
  <c r="N61" i="13"/>
  <c r="F80" i="13"/>
  <c r="U80" i="13" s="1"/>
  <c r="C41" i="13"/>
  <c r="J59" i="13"/>
  <c r="C71" i="13"/>
  <c r="E79" i="13"/>
  <c r="F90" i="13"/>
  <c r="F59" i="13"/>
  <c r="W94" i="6"/>
  <c r="Q62" i="6"/>
  <c r="R52" i="6"/>
  <c r="N52" i="6"/>
  <c r="D85" i="6"/>
  <c r="U96" i="6"/>
  <c r="R86" i="6"/>
  <c r="K115" i="6"/>
  <c r="W115" i="6" s="1"/>
  <c r="N86" i="6"/>
  <c r="R34" i="6"/>
  <c r="I35" i="6"/>
  <c r="E96" i="6"/>
  <c r="S96" i="6" s="1"/>
  <c r="E80" i="6"/>
  <c r="R80" i="6" s="1"/>
  <c r="J35" i="6"/>
  <c r="J111" i="6"/>
  <c r="K80" i="6"/>
  <c r="W80" i="6" s="1"/>
  <c r="N82" i="6"/>
  <c r="I112" i="6"/>
  <c r="C111" i="6"/>
  <c r="D111" i="6"/>
  <c r="Q52" i="6"/>
  <c r="T60" i="6"/>
  <c r="E75" i="6"/>
  <c r="S75" i="6" s="1"/>
  <c r="E61" i="6"/>
  <c r="S61" i="6" s="1"/>
  <c r="E107" i="6"/>
  <c r="E65" i="6"/>
  <c r="E67" i="6"/>
  <c r="S67" i="6" s="1"/>
  <c r="O108" i="6"/>
  <c r="P108" i="6" s="1"/>
  <c r="O110" i="6"/>
  <c r="P110" i="6" s="1"/>
  <c r="N62" i="6"/>
  <c r="Q60" i="6"/>
  <c r="F80" i="6"/>
  <c r="G69" i="6"/>
  <c r="G78" i="6"/>
  <c r="D42" i="6"/>
  <c r="Q110" i="6"/>
  <c r="K40" i="6"/>
  <c r="W40" i="6" s="1"/>
  <c r="Q108" i="6"/>
  <c r="E56" i="6"/>
  <c r="R56" i="6" s="1"/>
  <c r="N34" i="6"/>
  <c r="E111" i="6"/>
  <c r="S111" i="6" s="1"/>
  <c r="J42" i="6"/>
  <c r="I111" i="6"/>
  <c r="C35" i="6"/>
  <c r="R108" i="6"/>
  <c r="C96" i="6"/>
  <c r="G32" i="6"/>
  <c r="R32" i="6" s="1"/>
  <c r="I76" i="6"/>
  <c r="J76" i="6"/>
  <c r="D47" i="6"/>
  <c r="D35" i="6"/>
  <c r="R110" i="6"/>
  <c r="J80" i="6"/>
  <c r="O34" i="6"/>
  <c r="P34" i="6" s="1"/>
  <c r="H25" i="6"/>
  <c r="I56" i="6"/>
  <c r="U80" i="14"/>
  <c r="J46" i="14"/>
  <c r="J66" i="14"/>
  <c r="V66" i="14" s="1"/>
  <c r="V77" i="14"/>
  <c r="C46" i="14"/>
  <c r="Q77" i="14"/>
  <c r="H96" i="14"/>
  <c r="T96" i="14" s="1"/>
  <c r="J93" i="14"/>
  <c r="C31" i="14"/>
  <c r="K81" i="14"/>
  <c r="W81" i="14" s="1"/>
  <c r="S44" i="14"/>
  <c r="G114" i="14"/>
  <c r="E31" i="14"/>
  <c r="G100" i="14"/>
  <c r="F93" i="14"/>
  <c r="D56" i="14"/>
  <c r="E69" i="14"/>
  <c r="V104" i="14"/>
  <c r="G56" i="14"/>
  <c r="I92" i="14"/>
  <c r="D114" i="14"/>
  <c r="D31" i="14"/>
  <c r="J81" i="14"/>
  <c r="F107" i="14"/>
  <c r="J114" i="14"/>
  <c r="F31" i="14"/>
  <c r="U31" i="14" s="1"/>
  <c r="K42" i="14"/>
  <c r="W42" i="14" s="1"/>
  <c r="E56" i="14"/>
  <c r="W93" i="14"/>
  <c r="I80" i="14"/>
  <c r="V57" i="14"/>
  <c r="K114" i="14"/>
  <c r="W114" i="14" s="1"/>
  <c r="H31" i="14"/>
  <c r="U33" i="14"/>
  <c r="K56" i="14"/>
  <c r="W56" i="14" s="1"/>
  <c r="S83" i="14"/>
  <c r="D93" i="14"/>
  <c r="E93" i="14"/>
  <c r="S93" i="14" s="1"/>
  <c r="N33" i="14"/>
  <c r="F83" i="14"/>
  <c r="T57" i="14"/>
  <c r="E107" i="14"/>
  <c r="C47" i="14"/>
  <c r="C93" i="14"/>
  <c r="V113" i="14"/>
  <c r="W31" i="14"/>
  <c r="O44" i="14"/>
  <c r="P44" i="14" s="1"/>
  <c r="H49" i="14"/>
  <c r="T49" i="14" s="1"/>
  <c r="H93" i="14"/>
  <c r="U114" i="14"/>
  <c r="I49" i="14"/>
  <c r="G65" i="14"/>
  <c r="R65" i="14" s="1"/>
  <c r="Q115" i="14"/>
  <c r="J49" i="14"/>
  <c r="O104" i="14"/>
  <c r="P104" i="14" s="1"/>
  <c r="Q104" i="14"/>
  <c r="K49" i="14"/>
  <c r="W49" i="14" s="1"/>
  <c r="D80" i="14"/>
  <c r="N105" i="14"/>
  <c r="C107" i="14"/>
  <c r="I110" i="14"/>
  <c r="O105" i="14"/>
  <c r="P105" i="14" s="1"/>
  <c r="O113" i="14"/>
  <c r="P113" i="14" s="1"/>
  <c r="N115" i="14"/>
  <c r="U69" i="14"/>
  <c r="N113" i="14"/>
  <c r="O115" i="14"/>
  <c r="P115" i="14" s="1"/>
  <c r="K46" i="14"/>
  <c r="W46" i="14" s="1"/>
  <c r="O77" i="14"/>
  <c r="P77" i="14" s="1"/>
  <c r="U115" i="14"/>
  <c r="N104" i="14"/>
  <c r="O33" i="14"/>
  <c r="P33" i="14" s="1"/>
  <c r="R77" i="14"/>
  <c r="R101" i="14"/>
  <c r="U77" i="14"/>
  <c r="S89" i="14"/>
  <c r="N44" i="14"/>
  <c r="H20" i="14"/>
  <c r="T113" i="14"/>
  <c r="N57" i="14"/>
  <c r="U89" i="14"/>
  <c r="C91" i="14"/>
  <c r="H71" i="14"/>
  <c r="N77" i="14"/>
  <c r="Q89" i="14"/>
  <c r="F71" i="14"/>
  <c r="D91" i="14"/>
  <c r="U55" i="14"/>
  <c r="E92" i="14"/>
  <c r="S92" i="14" s="1"/>
  <c r="Q57" i="14"/>
  <c r="E91" i="14"/>
  <c r="S91" i="14" s="1"/>
  <c r="F92" i="14"/>
  <c r="Q44" i="14"/>
  <c r="J92" i="14"/>
  <c r="O89" i="14"/>
  <c r="P89" i="14" s="1"/>
  <c r="F91" i="14"/>
  <c r="U91" i="14" s="1"/>
  <c r="R57" i="14"/>
  <c r="J56" i="14"/>
  <c r="V56" i="14" s="1"/>
  <c r="F59" i="14"/>
  <c r="G91" i="14"/>
  <c r="J111" i="14"/>
  <c r="V111" i="14" s="1"/>
  <c r="G93" i="14"/>
  <c r="R113" i="14"/>
  <c r="F81" i="14"/>
  <c r="G92" i="14"/>
  <c r="K111" i="14"/>
  <c r="W111" i="14" s="1"/>
  <c r="D65" i="14"/>
  <c r="C56" i="14"/>
  <c r="G87" i="14"/>
  <c r="I91" i="14"/>
  <c r="V91" i="14" s="1"/>
  <c r="C111" i="14"/>
  <c r="D59" i="14"/>
  <c r="D47" i="14"/>
  <c r="D92" i="14"/>
  <c r="G81" i="14"/>
  <c r="H91" i="14"/>
  <c r="I19" i="14"/>
  <c r="V19" i="14" s="1"/>
  <c r="E59" i="14"/>
  <c r="R59" i="14" s="1"/>
  <c r="E47" i="14"/>
  <c r="K25" i="6"/>
  <c r="W25" i="6" s="1"/>
  <c r="H31" i="6"/>
  <c r="E115" i="6"/>
  <c r="S115" i="6" s="1"/>
  <c r="C25" i="6"/>
  <c r="I93" i="6"/>
  <c r="C58" i="6"/>
  <c r="F115" i="6"/>
  <c r="E46" i="6"/>
  <c r="S46" i="6" s="1"/>
  <c r="G115" i="6"/>
  <c r="F57" i="6"/>
  <c r="F35" i="6"/>
  <c r="H46" i="6"/>
  <c r="C53" i="6"/>
  <c r="H115" i="6"/>
  <c r="H53" i="6"/>
  <c r="J46" i="6"/>
  <c r="D53" i="6"/>
  <c r="J115" i="6"/>
  <c r="V115" i="6" s="1"/>
  <c r="F47" i="6"/>
  <c r="T47" i="6" s="1"/>
  <c r="D46" i="6"/>
  <c r="E53" i="6"/>
  <c r="S53" i="6" s="1"/>
  <c r="I96" i="6"/>
  <c r="H85" i="6"/>
  <c r="C32" i="6"/>
  <c r="K53" i="6"/>
  <c r="W53" i="6" s="1"/>
  <c r="K85" i="6"/>
  <c r="W85" i="6" s="1"/>
  <c r="E57" i="6"/>
  <c r="F32" i="6"/>
  <c r="H57" i="6"/>
  <c r="G58" i="6"/>
  <c r="J32" i="6"/>
  <c r="F85" i="6"/>
  <c r="U85" i="6" s="1"/>
  <c r="J75" i="6"/>
  <c r="V75" i="6" s="1"/>
  <c r="J49" i="6"/>
  <c r="E85" i="6"/>
  <c r="K57" i="6"/>
  <c r="W57" i="6" s="1"/>
  <c r="K32" i="6"/>
  <c r="W32" i="6" s="1"/>
  <c r="D75" i="6"/>
  <c r="G105" i="6"/>
  <c r="I57" i="6"/>
  <c r="F58" i="6"/>
  <c r="U58" i="6" s="1"/>
  <c r="J65" i="6"/>
  <c r="I53" i="6"/>
  <c r="V53" i="6" s="1"/>
  <c r="G64" i="6"/>
  <c r="I64" i="6"/>
  <c r="G96" i="6"/>
  <c r="D101" i="6"/>
  <c r="G41" i="6"/>
  <c r="I49" i="6"/>
  <c r="I65" i="6"/>
  <c r="J57" i="6"/>
  <c r="D32" i="6"/>
  <c r="C41" i="6"/>
  <c r="D41" i="6"/>
  <c r="J68" i="6"/>
  <c r="C101" i="6"/>
  <c r="E41" i="6"/>
  <c r="S41" i="6" s="1"/>
  <c r="S32" i="6"/>
  <c r="I68" i="6"/>
  <c r="E101" i="6"/>
  <c r="S101" i="6" s="1"/>
  <c r="H56" i="6"/>
  <c r="E58" i="6"/>
  <c r="S58" i="6" s="1"/>
  <c r="K41" i="6"/>
  <c r="H65" i="6"/>
  <c r="F101" i="6"/>
  <c r="J56" i="6"/>
  <c r="H58" i="6"/>
  <c r="C17" i="6"/>
  <c r="D68" i="6"/>
  <c r="E40" i="6"/>
  <c r="J41" i="6"/>
  <c r="G101" i="6"/>
  <c r="D54" i="6"/>
  <c r="I58" i="6"/>
  <c r="C77" i="6"/>
  <c r="G17" i="6"/>
  <c r="F49" i="6"/>
  <c r="H101" i="6"/>
  <c r="E54" i="6"/>
  <c r="J58" i="6"/>
  <c r="D77" i="6"/>
  <c r="W99" i="13"/>
  <c r="D19" i="13"/>
  <c r="F114" i="13"/>
  <c r="J35" i="13"/>
  <c r="G95" i="13"/>
  <c r="R95" i="13" s="1"/>
  <c r="S90" i="13"/>
  <c r="H95" i="13"/>
  <c r="G47" i="13"/>
  <c r="K96" i="13"/>
  <c r="W96" i="13" s="1"/>
  <c r="C95" i="13"/>
  <c r="H47" i="13"/>
  <c r="G84" i="13"/>
  <c r="R84" i="13" s="1"/>
  <c r="K47" i="13"/>
  <c r="W47" i="13" s="1"/>
  <c r="W95" i="13"/>
  <c r="J92" i="13"/>
  <c r="F95" i="13"/>
  <c r="U95" i="13" s="1"/>
  <c r="K93" i="13"/>
  <c r="W93" i="13" s="1"/>
  <c r="F54" i="13"/>
  <c r="S84" i="13"/>
  <c r="S105" i="13"/>
  <c r="C93" i="13"/>
  <c r="J40" i="13"/>
  <c r="V40" i="13" s="1"/>
  <c r="C102" i="13"/>
  <c r="H78" i="13"/>
  <c r="D102" i="13"/>
  <c r="G102" i="13"/>
  <c r="F84" i="13"/>
  <c r="E92" i="13"/>
  <c r="S92" i="13" s="1"/>
  <c r="G108" i="13"/>
  <c r="I83" i="13"/>
  <c r="E75" i="13"/>
  <c r="S75" i="13" s="1"/>
  <c r="D20" i="13"/>
  <c r="W39" i="13"/>
  <c r="C108" i="13"/>
  <c r="C111" i="13"/>
  <c r="G59" i="13"/>
  <c r="K20" i="13"/>
  <c r="W20" i="13" s="1"/>
  <c r="W92" i="13"/>
  <c r="D75" i="13"/>
  <c r="D108" i="13"/>
  <c r="F83" i="13"/>
  <c r="C20" i="13"/>
  <c r="F35" i="13"/>
  <c r="H39" i="13"/>
  <c r="J83" i="13"/>
  <c r="W102" i="13"/>
  <c r="I71" i="13"/>
  <c r="H35" i="13"/>
  <c r="E87" i="14"/>
  <c r="S87" i="14" s="1"/>
  <c r="D109" i="14"/>
  <c r="D19" i="14"/>
  <c r="E75" i="14"/>
  <c r="E19" i="14"/>
  <c r="S19" i="14" s="1"/>
  <c r="K72" i="14"/>
  <c r="W72" i="14" s="1"/>
  <c r="G19" i="14"/>
  <c r="I47" i="14"/>
  <c r="C19" i="14"/>
  <c r="F19" i="14"/>
  <c r="U47" i="14"/>
  <c r="H32" i="14"/>
  <c r="C114" i="14"/>
  <c r="K51" i="14"/>
  <c r="W51" i="14" s="1"/>
  <c r="H19" i="14"/>
  <c r="J47" i="14"/>
  <c r="K26" i="14"/>
  <c r="W26" i="14" s="1"/>
  <c r="C83" i="14"/>
  <c r="J20" i="14"/>
  <c r="D83" i="14"/>
  <c r="G31" i="14"/>
  <c r="G83" i="14"/>
  <c r="R83" i="14" s="1"/>
  <c r="H83" i="14"/>
  <c r="I97" i="14"/>
  <c r="J83" i="14"/>
  <c r="D97" i="14"/>
  <c r="D73" i="14"/>
  <c r="K83" i="14"/>
  <c r="W83" i="14" s="1"/>
  <c r="K87" i="14"/>
  <c r="W87" i="14" s="1"/>
  <c r="C71" i="14"/>
  <c r="K100" i="16"/>
  <c r="W100" i="16" s="1"/>
  <c r="G100" i="16"/>
  <c r="R100" i="16" s="1"/>
  <c r="G47" i="16"/>
  <c r="I100" i="16"/>
  <c r="F64" i="16"/>
  <c r="U64" i="16" s="1"/>
  <c r="D64" i="16"/>
  <c r="J39" i="16"/>
  <c r="F47" i="16"/>
  <c r="U47" i="16" s="1"/>
  <c r="J82" i="16"/>
  <c r="C39" i="16"/>
  <c r="H47" i="16"/>
  <c r="C76" i="16"/>
  <c r="D47" i="16"/>
  <c r="D76" i="16"/>
  <c r="F114" i="16"/>
  <c r="E47" i="16"/>
  <c r="H76" i="16"/>
  <c r="T76" i="16" s="1"/>
  <c r="G46" i="16"/>
  <c r="G66" i="16"/>
  <c r="K76" i="16"/>
  <c r="W76" i="16" s="1"/>
  <c r="E46" i="16"/>
  <c r="S46" i="16" s="1"/>
  <c r="C66" i="16"/>
  <c r="K114" i="16"/>
  <c r="W114" i="16" s="1"/>
  <c r="H46" i="16"/>
  <c r="J112" i="16"/>
  <c r="I46" i="16"/>
  <c r="F68" i="16"/>
  <c r="C46" i="16"/>
  <c r="K68" i="16"/>
  <c r="W68" i="16" s="1"/>
  <c r="E106" i="16"/>
  <c r="S100" i="16"/>
  <c r="H71" i="15"/>
  <c r="H75" i="15"/>
  <c r="H80" i="15"/>
  <c r="I81" i="15"/>
  <c r="K76" i="15"/>
  <c r="W76" i="15" s="1"/>
  <c r="H52" i="15"/>
  <c r="T52" i="15" s="1"/>
  <c r="K88" i="15"/>
  <c r="W88" i="15" s="1"/>
  <c r="C76" i="15"/>
  <c r="I52" i="15"/>
  <c r="D88" i="15"/>
  <c r="D76" i="15"/>
  <c r="D105" i="15"/>
  <c r="C92" i="15"/>
  <c r="W99" i="15"/>
  <c r="E71" i="15"/>
  <c r="S71" i="15" s="1"/>
  <c r="E76" i="15"/>
  <c r="F105" i="15"/>
  <c r="E92" i="15"/>
  <c r="H83" i="15"/>
  <c r="D93" i="15"/>
  <c r="W111" i="15"/>
  <c r="U52" i="15"/>
  <c r="J34" i="15"/>
  <c r="F68" i="15"/>
  <c r="T68" i="15" s="1"/>
  <c r="F76" i="15"/>
  <c r="G105" i="15"/>
  <c r="R105" i="15" s="1"/>
  <c r="J83" i="15"/>
  <c r="F93" i="15"/>
  <c r="I76" i="15"/>
  <c r="C105" i="15"/>
  <c r="J76" i="15"/>
  <c r="J99" i="15"/>
  <c r="C99" i="15"/>
  <c r="E66" i="15"/>
  <c r="D99" i="15"/>
  <c r="F66" i="15"/>
  <c r="U66" i="15" s="1"/>
  <c r="E99" i="15"/>
  <c r="G66" i="15"/>
  <c r="F99" i="15"/>
  <c r="G99" i="15"/>
  <c r="H99" i="15"/>
  <c r="K80" i="15"/>
  <c r="W80" i="15" s="1"/>
  <c r="I99" i="15"/>
  <c r="D36" i="15"/>
  <c r="G76" i="15"/>
  <c r="J105" i="15"/>
  <c r="C34" i="15"/>
  <c r="C80" i="15"/>
  <c r="J56" i="15"/>
  <c r="V56" i="15" s="1"/>
  <c r="E102" i="15"/>
  <c r="S102" i="15" s="1"/>
  <c r="E80" i="15"/>
  <c r="R80" i="15" s="1"/>
  <c r="C104" i="15"/>
  <c r="K56" i="15"/>
  <c r="W56" i="15" s="1"/>
  <c r="F34" i="15"/>
  <c r="H36" i="15"/>
  <c r="H105" i="15"/>
  <c r="F80" i="15"/>
  <c r="H76" i="15"/>
  <c r="J75" i="15"/>
  <c r="G34" i="15"/>
  <c r="I102" i="15"/>
  <c r="F71" i="15"/>
  <c r="U71" i="15" s="1"/>
  <c r="F75" i="15"/>
  <c r="U75" i="15" s="1"/>
  <c r="K104" i="15"/>
  <c r="W104" i="15" s="1"/>
  <c r="C36" i="15"/>
  <c r="H105" i="18"/>
  <c r="H51" i="18"/>
  <c r="T51" i="18" s="1"/>
  <c r="C71" i="18"/>
  <c r="J104" i="18"/>
  <c r="V104" i="18" s="1"/>
  <c r="D71" i="18"/>
  <c r="K104" i="18"/>
  <c r="W104" i="18" s="1"/>
  <c r="J71" i="18"/>
  <c r="K71" i="18"/>
  <c r="W71" i="18" s="1"/>
  <c r="F32" i="18"/>
  <c r="F59" i="18"/>
  <c r="K100" i="18"/>
  <c r="W100" i="18" s="1"/>
  <c r="E71" i="18"/>
  <c r="S71" i="18" s="1"/>
  <c r="I46" i="18"/>
  <c r="H32" i="18"/>
  <c r="H59" i="18"/>
  <c r="C100" i="18"/>
  <c r="D59" i="18"/>
  <c r="J63" i="18"/>
  <c r="E59" i="18"/>
  <c r="F87" i="18"/>
  <c r="U87" i="18" s="1"/>
  <c r="H63" i="18"/>
  <c r="F50" i="18"/>
  <c r="K52" i="18"/>
  <c r="W52" i="18" s="1"/>
  <c r="I63" i="18"/>
  <c r="D52" i="18"/>
  <c r="H97" i="18"/>
  <c r="E52" i="18"/>
  <c r="S52" i="18" s="1"/>
  <c r="J97" i="18"/>
  <c r="I47" i="18"/>
  <c r="F52" i="18"/>
  <c r="D97" i="18"/>
  <c r="I50" i="18"/>
  <c r="V50" i="18" s="1"/>
  <c r="E50" i="18"/>
  <c r="S50" i="18" s="1"/>
  <c r="D40" i="18"/>
  <c r="J52" i="18"/>
  <c r="G52" i="18"/>
  <c r="K81" i="18"/>
  <c r="W81" i="18" s="1"/>
  <c r="C97" i="18"/>
  <c r="H76" i="18"/>
  <c r="E47" i="18"/>
  <c r="H83" i="18"/>
  <c r="K40" i="18"/>
  <c r="W40" i="18" s="1"/>
  <c r="I52" i="18"/>
  <c r="U100" i="18"/>
  <c r="G97" i="18"/>
  <c r="K50" i="18"/>
  <c r="W50" i="18" s="1"/>
  <c r="D102" i="18"/>
  <c r="F40" i="18"/>
  <c r="C47" i="18"/>
  <c r="I112" i="18"/>
  <c r="C50" i="18"/>
  <c r="I40" i="18"/>
  <c r="V40" i="18" s="1"/>
  <c r="C42" i="18"/>
  <c r="C59" i="18"/>
  <c r="E90" i="18"/>
  <c r="S90" i="18" s="1"/>
  <c r="D50" i="18"/>
  <c r="F102" i="18"/>
  <c r="D42" i="18"/>
  <c r="G50" i="18"/>
  <c r="G102" i="18"/>
  <c r="R102" i="18" s="1"/>
  <c r="D105" i="18"/>
  <c r="D114" i="18"/>
  <c r="F27" i="18"/>
  <c r="U27" i="18" s="1"/>
  <c r="F42" i="18"/>
  <c r="U42" i="18" s="1"/>
  <c r="H50" i="18"/>
  <c r="F105" i="18"/>
  <c r="H42" i="18"/>
  <c r="I102" i="18"/>
  <c r="G105" i="18"/>
  <c r="R105" i="18" s="1"/>
  <c r="K42" i="18"/>
  <c r="W42" i="18" s="1"/>
  <c r="J61" i="17"/>
  <c r="H81" i="17"/>
  <c r="T81" i="17" s="1"/>
  <c r="K61" i="17"/>
  <c r="W61" i="17" s="1"/>
  <c r="D27" i="17"/>
  <c r="G78" i="17"/>
  <c r="I71" i="17"/>
  <c r="V71" i="17" s="1"/>
  <c r="I81" i="17"/>
  <c r="C61" i="17"/>
  <c r="E27" i="17"/>
  <c r="S27" i="17" s="1"/>
  <c r="J81" i="17"/>
  <c r="D61" i="17"/>
  <c r="G27" i="17"/>
  <c r="K110" i="17"/>
  <c r="W110" i="17" s="1"/>
  <c r="S61" i="17"/>
  <c r="D79" i="17"/>
  <c r="J63" i="17"/>
  <c r="V63" i="17" s="1"/>
  <c r="U81" i="17"/>
  <c r="C110" i="17"/>
  <c r="D63" i="17"/>
  <c r="G110" i="17"/>
  <c r="I79" i="17"/>
  <c r="E63" i="17"/>
  <c r="S63" i="17" s="1"/>
  <c r="I83" i="17"/>
  <c r="F61" i="17"/>
  <c r="U61" i="17" s="1"/>
  <c r="W27" i="17"/>
  <c r="J79" i="17"/>
  <c r="F63" i="17"/>
  <c r="U63" i="17" s="1"/>
  <c r="J45" i="17"/>
  <c r="I50" i="17"/>
  <c r="K31" i="17"/>
  <c r="W31" i="17" s="1"/>
  <c r="K50" i="17"/>
  <c r="W50" i="17" s="1"/>
  <c r="D50" i="17"/>
  <c r="K29" i="17"/>
  <c r="W29" i="17" s="1"/>
  <c r="G87" i="17"/>
  <c r="E50" i="17"/>
  <c r="F50" i="17"/>
  <c r="U50" i="17" s="1"/>
  <c r="I87" i="17"/>
  <c r="G67" i="17"/>
  <c r="C50" i="17"/>
  <c r="G50" i="17"/>
  <c r="K112" i="17"/>
  <c r="W112" i="17" s="1"/>
  <c r="H50" i="17"/>
  <c r="D112" i="17"/>
  <c r="E112" i="17"/>
  <c r="K109" i="17"/>
  <c r="W109" i="17" s="1"/>
  <c r="F112" i="17"/>
  <c r="U112" i="17" s="1"/>
  <c r="G109" i="17"/>
  <c r="K100" i="17"/>
  <c r="W100" i="17" s="1"/>
  <c r="D105" i="17"/>
  <c r="G112" i="17"/>
  <c r="W87" i="17"/>
  <c r="I100" i="17"/>
  <c r="C105" i="17"/>
  <c r="H112" i="17"/>
  <c r="F66" i="17"/>
  <c r="I112" i="17"/>
  <c r="V112" i="17" s="1"/>
  <c r="H66" i="17"/>
  <c r="D81" i="17"/>
  <c r="H61" i="17"/>
  <c r="J27" i="17"/>
  <c r="G20" i="17"/>
  <c r="H28" i="18"/>
  <c r="F22" i="18"/>
  <c r="U22" i="18" s="1"/>
  <c r="W28" i="18"/>
  <c r="C28" i="18"/>
  <c r="G28" i="18"/>
  <c r="R28" i="18" s="1"/>
  <c r="K36" i="15"/>
  <c r="W36" i="15" s="1"/>
  <c r="D29" i="15"/>
  <c r="W27" i="15"/>
  <c r="C38" i="15"/>
  <c r="E29" i="15"/>
  <c r="G38" i="15"/>
  <c r="F29" i="15"/>
  <c r="U29" i="15" s="1"/>
  <c r="F35" i="15"/>
  <c r="U35" i="15" s="1"/>
  <c r="G29" i="15"/>
  <c r="F40" i="15"/>
  <c r="C35" i="15"/>
  <c r="K29" i="15"/>
  <c r="W29" i="15" s="1"/>
  <c r="H40" i="15"/>
  <c r="D35" i="15"/>
  <c r="J40" i="15"/>
  <c r="E35" i="15"/>
  <c r="S35" i="15" s="1"/>
  <c r="D27" i="15"/>
  <c r="F36" i="15"/>
  <c r="H27" i="15"/>
  <c r="I27" i="15"/>
  <c r="F27" i="15"/>
  <c r="G27" i="15"/>
  <c r="E23" i="16"/>
  <c r="S23" i="16" s="1"/>
  <c r="G31" i="16"/>
  <c r="K26" i="16"/>
  <c r="W26" i="16" s="1"/>
  <c r="G26" i="16"/>
  <c r="I24" i="16"/>
  <c r="E24" i="16"/>
  <c r="J24" i="16"/>
  <c r="K24" i="16"/>
  <c r="W24" i="16" s="1"/>
  <c r="C29" i="16"/>
  <c r="G20" i="14"/>
  <c r="R20" i="14" s="1"/>
  <c r="C20" i="14"/>
  <c r="C27" i="6"/>
  <c r="D27" i="6"/>
  <c r="D20" i="6"/>
  <c r="G20" i="6"/>
  <c r="I20" i="6"/>
  <c r="C20" i="6"/>
  <c r="F27" i="6"/>
  <c r="U27" i="6" s="1"/>
  <c r="J20" i="6"/>
  <c r="K20" i="6"/>
  <c r="W20" i="6" s="1"/>
  <c r="W27" i="6"/>
  <c r="E20" i="6"/>
  <c r="F20" i="6"/>
  <c r="U20" i="6" s="1"/>
  <c r="H21" i="17"/>
  <c r="K30" i="15"/>
  <c r="W30" i="15" s="1"/>
  <c r="F33" i="15"/>
  <c r="U33" i="15" s="1"/>
  <c r="I26" i="15"/>
  <c r="D38" i="15"/>
  <c r="E38" i="15"/>
  <c r="F38" i="15"/>
  <c r="U38" i="15" s="1"/>
  <c r="H38" i="15"/>
  <c r="I38" i="15"/>
  <c r="V38" i="15" s="1"/>
  <c r="K38" i="15"/>
  <c r="W38" i="15" s="1"/>
  <c r="C30" i="15"/>
  <c r="G30" i="15"/>
  <c r="I30" i="15"/>
  <c r="V30" i="15" s="1"/>
  <c r="G24" i="15"/>
  <c r="K24" i="15"/>
  <c r="W24" i="15" s="1"/>
  <c r="C31" i="15"/>
  <c r="C39" i="15"/>
  <c r="D39" i="15"/>
  <c r="C32" i="16"/>
  <c r="E18" i="16"/>
  <c r="J27" i="16"/>
  <c r="F27" i="16"/>
  <c r="C26" i="16"/>
  <c r="F26" i="16"/>
  <c r="J26" i="16"/>
  <c r="V26" i="16" s="1"/>
  <c r="H18" i="16"/>
  <c r="W29" i="16"/>
  <c r="D28" i="16"/>
  <c r="K27" i="16"/>
  <c r="W27" i="16" s="1"/>
  <c r="G27" i="16"/>
  <c r="R27" i="16" s="1"/>
  <c r="H27" i="16"/>
  <c r="I27" i="16"/>
  <c r="H26" i="16"/>
  <c r="I20" i="14"/>
  <c r="I96" i="14"/>
  <c r="J96" i="14"/>
  <c r="K96" i="14"/>
  <c r="W96" i="14" s="1"/>
  <c r="D62" i="14"/>
  <c r="J97" i="14"/>
  <c r="C96" i="14"/>
  <c r="D30" i="14"/>
  <c r="U96" i="14"/>
  <c r="D96" i="14"/>
  <c r="E96" i="14"/>
  <c r="K64" i="14"/>
  <c r="W64" i="14" s="1"/>
  <c r="G96" i="14"/>
  <c r="F64" i="14"/>
  <c r="U64" i="14" s="1"/>
  <c r="R26" i="13"/>
  <c r="D17" i="13"/>
  <c r="I19" i="13"/>
  <c r="H19" i="13"/>
  <c r="F19" i="13"/>
  <c r="E19" i="13"/>
  <c r="R19" i="13" s="1"/>
  <c r="K19" i="13"/>
  <c r="W19" i="13" s="1"/>
  <c r="J19" i="13"/>
  <c r="V26" i="13"/>
  <c r="E17" i="13"/>
  <c r="S17" i="13" s="1"/>
  <c r="K17" i="13"/>
  <c r="W17" i="13" s="1"/>
  <c r="C17" i="13"/>
  <c r="I29" i="6"/>
  <c r="K21" i="6"/>
  <c r="W21" i="6" s="1"/>
  <c r="F29" i="6"/>
  <c r="T29" i="6" s="1"/>
  <c r="I72" i="6"/>
  <c r="C71" i="6"/>
  <c r="W72" i="6"/>
  <c r="J72" i="6"/>
  <c r="K18" i="6"/>
  <c r="W18" i="6" s="1"/>
  <c r="E72" i="6"/>
  <c r="S72" i="6" s="1"/>
  <c r="H31" i="17"/>
  <c r="E97" i="17"/>
  <c r="S97" i="17" s="1"/>
  <c r="I31" i="17"/>
  <c r="C71" i="17"/>
  <c r="F97" i="17"/>
  <c r="H27" i="17"/>
  <c r="F52" i="17"/>
  <c r="U52" i="17" s="1"/>
  <c r="J31" i="17"/>
  <c r="G97" i="17"/>
  <c r="F20" i="17"/>
  <c r="K20" i="17"/>
  <c r="W20" i="17" s="1"/>
  <c r="D29" i="17"/>
  <c r="H109" i="17"/>
  <c r="S95" i="17"/>
  <c r="G105" i="17"/>
  <c r="G29" i="17"/>
  <c r="C109" i="17"/>
  <c r="H105" i="17"/>
  <c r="H29" i="17"/>
  <c r="D110" i="17"/>
  <c r="D109" i="17"/>
  <c r="K115" i="17"/>
  <c r="W115" i="17" s="1"/>
  <c r="F79" i="17"/>
  <c r="T79" i="17" s="1"/>
  <c r="I69" i="17"/>
  <c r="H114" i="17"/>
  <c r="G63" i="17"/>
  <c r="I105" i="17"/>
  <c r="I29" i="17"/>
  <c r="D76" i="17"/>
  <c r="K21" i="17"/>
  <c r="W21" i="17" s="1"/>
  <c r="E110" i="17"/>
  <c r="E109" i="17"/>
  <c r="F105" i="17"/>
  <c r="U105" i="17" s="1"/>
  <c r="R61" i="17"/>
  <c r="J69" i="17"/>
  <c r="H63" i="17"/>
  <c r="J105" i="17"/>
  <c r="J29" i="17"/>
  <c r="D19" i="17"/>
  <c r="F110" i="17"/>
  <c r="U110" i="17" s="1"/>
  <c r="F109" i="17"/>
  <c r="U109" i="17" s="1"/>
  <c r="K105" i="17"/>
  <c r="W105" i="17" s="1"/>
  <c r="S29" i="17"/>
  <c r="H110" i="17"/>
  <c r="K19" i="17"/>
  <c r="W19" i="17" s="1"/>
  <c r="C100" i="17"/>
  <c r="J51" i="17"/>
  <c r="D100" i="17"/>
  <c r="C51" i="17"/>
  <c r="D45" i="17"/>
  <c r="E100" i="17"/>
  <c r="D51" i="17"/>
  <c r="F45" i="17"/>
  <c r="F100" i="17"/>
  <c r="U100" i="17" s="1"/>
  <c r="E51" i="17"/>
  <c r="G45" i="17"/>
  <c r="F95" i="17"/>
  <c r="H64" i="17"/>
  <c r="G100" i="17"/>
  <c r="F51" i="17"/>
  <c r="G99" i="17"/>
  <c r="C112" i="17"/>
  <c r="H45" i="17"/>
  <c r="H95" i="17"/>
  <c r="H100" i="17"/>
  <c r="G51" i="17"/>
  <c r="I45" i="17"/>
  <c r="K51" i="17"/>
  <c r="W51" i="17" s="1"/>
  <c r="J95" i="17"/>
  <c r="E30" i="17"/>
  <c r="S30" i="17" s="1"/>
  <c r="J100" i="17"/>
  <c r="I51" i="17"/>
  <c r="K45" i="17"/>
  <c r="W45" i="17" s="1"/>
  <c r="H97" i="17"/>
  <c r="H51" i="17"/>
  <c r="R29" i="17"/>
  <c r="K95" i="17"/>
  <c r="W95" i="17" s="1"/>
  <c r="G30" i="17"/>
  <c r="C45" i="17"/>
  <c r="J97" i="17"/>
  <c r="V97" i="17" s="1"/>
  <c r="C95" i="17"/>
  <c r="C31" i="17"/>
  <c r="E31" i="17"/>
  <c r="S31" i="17" s="1"/>
  <c r="K97" i="17"/>
  <c r="W97" i="17" s="1"/>
  <c r="C47" i="17"/>
  <c r="D95" i="17"/>
  <c r="F31" i="17"/>
  <c r="C97" i="17"/>
  <c r="E47" i="17"/>
  <c r="R47" i="17" s="1"/>
  <c r="I95" i="17"/>
  <c r="E20" i="17"/>
  <c r="S20" i="17" s="1"/>
  <c r="D17" i="17"/>
  <c r="D97" i="17"/>
  <c r="F27" i="17"/>
  <c r="U27" i="17" s="1"/>
  <c r="I57" i="17"/>
  <c r="D24" i="17"/>
  <c r="H20" i="17"/>
  <c r="E24" i="17"/>
  <c r="C21" i="17"/>
  <c r="J20" i="17"/>
  <c r="V20" i="17" s="1"/>
  <c r="J22" i="17"/>
  <c r="I17" i="17"/>
  <c r="H24" i="17"/>
  <c r="C19" i="17"/>
  <c r="E19" i="17"/>
  <c r="S19" i="17" s="1"/>
  <c r="E21" i="17"/>
  <c r="S21" i="17" s="1"/>
  <c r="F19" i="17"/>
  <c r="T19" i="17" s="1"/>
  <c r="G19" i="17"/>
  <c r="I19" i="17"/>
  <c r="G24" i="17"/>
  <c r="D21" i="17"/>
  <c r="F21" i="17"/>
  <c r="U21" i="17" s="1"/>
  <c r="J19" i="17"/>
  <c r="J24" i="17"/>
  <c r="V24" i="17" s="1"/>
  <c r="G21" i="17"/>
  <c r="C20" i="17"/>
  <c r="H81" i="18"/>
  <c r="K68" i="18"/>
  <c r="W68" i="18" s="1"/>
  <c r="F63" i="18"/>
  <c r="G47" i="18"/>
  <c r="H73" i="18"/>
  <c r="I81" i="18"/>
  <c r="C64" i="18"/>
  <c r="G63" i="18"/>
  <c r="R63" i="18" s="1"/>
  <c r="C44" i="18"/>
  <c r="J73" i="18"/>
  <c r="V73" i="18" s="1"/>
  <c r="J81" i="18"/>
  <c r="K73" i="18"/>
  <c r="W73" i="18" s="1"/>
  <c r="C81" i="18"/>
  <c r="D73" i="18"/>
  <c r="D19" i="18"/>
  <c r="E73" i="18"/>
  <c r="E19" i="18"/>
  <c r="S19" i="18" s="1"/>
  <c r="E97" i="18"/>
  <c r="S97" i="18" s="1"/>
  <c r="G109" i="18"/>
  <c r="I59" i="18"/>
  <c r="K112" i="18"/>
  <c r="W112" i="18" s="1"/>
  <c r="F73" i="18"/>
  <c r="G73" i="18"/>
  <c r="F97" i="18"/>
  <c r="F107" i="18"/>
  <c r="U107" i="18" s="1"/>
  <c r="C112" i="18"/>
  <c r="H107" i="18"/>
  <c r="C90" i="18"/>
  <c r="F90" i="18"/>
  <c r="G90" i="18"/>
  <c r="R90" i="18" s="1"/>
  <c r="H90" i="18"/>
  <c r="I90" i="18"/>
  <c r="J90" i="18"/>
  <c r="C92" i="18"/>
  <c r="K90" i="18"/>
  <c r="W90" i="18" s="1"/>
  <c r="C68" i="18"/>
  <c r="E92" i="18"/>
  <c r="S92" i="18" s="1"/>
  <c r="E68" i="18"/>
  <c r="F92" i="18"/>
  <c r="F68" i="18"/>
  <c r="U68" i="18" s="1"/>
  <c r="D75" i="18"/>
  <c r="G92" i="18"/>
  <c r="H27" i="18"/>
  <c r="D47" i="18"/>
  <c r="G68" i="18"/>
  <c r="H92" i="18"/>
  <c r="S93" i="18"/>
  <c r="D81" i="18"/>
  <c r="H39" i="18"/>
  <c r="H68" i="18"/>
  <c r="C63" i="18"/>
  <c r="I92" i="18"/>
  <c r="F18" i="18"/>
  <c r="U18" i="18" s="1"/>
  <c r="K83" i="18"/>
  <c r="W83" i="18" s="1"/>
  <c r="W92" i="18"/>
  <c r="F81" i="18"/>
  <c r="U81" i="18" s="1"/>
  <c r="K32" i="18"/>
  <c r="W32" i="18" s="1"/>
  <c r="I68" i="18"/>
  <c r="D63" i="18"/>
  <c r="J92" i="18"/>
  <c r="C83" i="18"/>
  <c r="F49" i="18"/>
  <c r="H30" i="18"/>
  <c r="T30" i="18" s="1"/>
  <c r="I32" i="18"/>
  <c r="J68" i="18"/>
  <c r="G49" i="18"/>
  <c r="F99" i="18"/>
  <c r="U99" i="18" s="1"/>
  <c r="I24" i="18"/>
  <c r="E24" i="18"/>
  <c r="S24" i="18" s="1"/>
  <c r="C17" i="18"/>
  <c r="F24" i="18"/>
  <c r="U24" i="18" s="1"/>
  <c r="E17" i="18"/>
  <c r="S17" i="18" s="1"/>
  <c r="J17" i="18"/>
  <c r="K17" i="18"/>
  <c r="W17" i="18" s="1"/>
  <c r="C24" i="18"/>
  <c r="I22" i="18"/>
  <c r="E22" i="18"/>
  <c r="S22" i="18" s="1"/>
  <c r="G22" i="18"/>
  <c r="H22" i="18"/>
  <c r="J22" i="18"/>
  <c r="C22" i="18"/>
  <c r="D22" i="18"/>
  <c r="G24" i="18"/>
  <c r="H51" i="15"/>
  <c r="D63" i="15"/>
  <c r="W33" i="15"/>
  <c r="I51" i="15"/>
  <c r="E63" i="15"/>
  <c r="S63" i="15" s="1"/>
  <c r="I40" i="15"/>
  <c r="D114" i="15"/>
  <c r="K114" i="15"/>
  <c r="W114" i="15" s="1"/>
  <c r="G102" i="15"/>
  <c r="C68" i="15"/>
  <c r="E39" i="15"/>
  <c r="I100" i="15"/>
  <c r="E104" i="15"/>
  <c r="R104" i="15" s="1"/>
  <c r="F56" i="15"/>
  <c r="U56" i="15" s="1"/>
  <c r="D107" i="15"/>
  <c r="D69" i="15"/>
  <c r="S75" i="15"/>
  <c r="H102" i="15"/>
  <c r="E68" i="15"/>
  <c r="S68" i="15" s="1"/>
  <c r="J100" i="15"/>
  <c r="H104" i="15"/>
  <c r="G56" i="15"/>
  <c r="E107" i="15"/>
  <c r="R107" i="15" s="1"/>
  <c r="F69" i="15"/>
  <c r="C75" i="15"/>
  <c r="C88" i="15"/>
  <c r="J68" i="15"/>
  <c r="I75" i="15"/>
  <c r="I105" i="15"/>
  <c r="E88" i="15"/>
  <c r="H64" i="15"/>
  <c r="T64" i="15" s="1"/>
  <c r="J47" i="15"/>
  <c r="V47" i="15" s="1"/>
  <c r="F88" i="15"/>
  <c r="I64" i="15"/>
  <c r="K105" i="15"/>
  <c r="W105" i="15" s="1"/>
  <c r="G88" i="15"/>
  <c r="C29" i="15"/>
  <c r="H88" i="15"/>
  <c r="G111" i="15"/>
  <c r="I88" i="15"/>
  <c r="H53" i="15"/>
  <c r="H111" i="15"/>
  <c r="J88" i="15"/>
  <c r="I111" i="15"/>
  <c r="G26" i="15"/>
  <c r="C51" i="15"/>
  <c r="D65" i="15"/>
  <c r="D30" i="15"/>
  <c r="H29" i="15"/>
  <c r="S105" i="15"/>
  <c r="H26" i="15"/>
  <c r="T26" i="15" s="1"/>
  <c r="D51" i="15"/>
  <c r="H65" i="15"/>
  <c r="E30" i="15"/>
  <c r="I29" i="15"/>
  <c r="J51" i="15"/>
  <c r="S40" i="15"/>
  <c r="D68" i="15"/>
  <c r="K86" i="15"/>
  <c r="W86" i="15" s="1"/>
  <c r="E51" i="15"/>
  <c r="R51" i="15" s="1"/>
  <c r="F83" i="15"/>
  <c r="I65" i="15"/>
  <c r="V65" i="15" s="1"/>
  <c r="F30" i="15"/>
  <c r="J29" i="15"/>
  <c r="U64" i="15"/>
  <c r="F51" i="15"/>
  <c r="K40" i="15"/>
  <c r="W40" i="15" s="1"/>
  <c r="C40" i="15"/>
  <c r="D86" i="15"/>
  <c r="J35" i="15"/>
  <c r="I83" i="15"/>
  <c r="H30" i="15"/>
  <c r="C63" i="15"/>
  <c r="I17" i="16"/>
  <c r="F80" i="16"/>
  <c r="I59" i="16"/>
  <c r="G17" i="16"/>
  <c r="E80" i="16"/>
  <c r="H59" i="16"/>
  <c r="J17" i="16"/>
  <c r="G80" i="16"/>
  <c r="C59" i="16"/>
  <c r="K17" i="16"/>
  <c r="W17" i="16" s="1"/>
  <c r="H80" i="16"/>
  <c r="H97" i="16"/>
  <c r="T97" i="16" s="1"/>
  <c r="I80" i="16"/>
  <c r="D19" i="16"/>
  <c r="U106" i="16"/>
  <c r="J97" i="16"/>
  <c r="J80" i="16"/>
  <c r="I82" i="16"/>
  <c r="K97" i="16"/>
  <c r="W97" i="16" s="1"/>
  <c r="K80" i="16"/>
  <c r="W80" i="16" s="1"/>
  <c r="D97" i="16"/>
  <c r="G76" i="16"/>
  <c r="H100" i="16"/>
  <c r="H73" i="16"/>
  <c r="G97" i="16"/>
  <c r="J73" i="16"/>
  <c r="V73" i="16" s="1"/>
  <c r="C97" i="16"/>
  <c r="F49" i="16"/>
  <c r="U49" i="16" s="1"/>
  <c r="I76" i="16"/>
  <c r="J100" i="16"/>
  <c r="K73" i="16"/>
  <c r="W73" i="16" s="1"/>
  <c r="J76" i="16"/>
  <c r="V76" i="16" s="1"/>
  <c r="F85" i="16"/>
  <c r="T85" i="16" s="1"/>
  <c r="C73" i="16"/>
  <c r="D73" i="16"/>
  <c r="I19" i="16"/>
  <c r="D66" i="16"/>
  <c r="E73" i="16"/>
  <c r="E52" i="16"/>
  <c r="E66" i="16"/>
  <c r="F73" i="16"/>
  <c r="D29" i="16"/>
  <c r="F66" i="16"/>
  <c r="U66" i="16" s="1"/>
  <c r="G73" i="16"/>
  <c r="E29" i="16"/>
  <c r="H66" i="16"/>
  <c r="C80" i="16"/>
  <c r="W56" i="16"/>
  <c r="K66" i="16"/>
  <c r="W66" i="16" s="1"/>
  <c r="K112" i="16"/>
  <c r="W112" i="16" s="1"/>
  <c r="F71" i="16"/>
  <c r="C112" i="16"/>
  <c r="H71" i="16"/>
  <c r="F112" i="16"/>
  <c r="U112" i="16" s="1"/>
  <c r="E31" i="16"/>
  <c r="S31" i="16" s="1"/>
  <c r="J46" i="16"/>
  <c r="I71" i="16"/>
  <c r="I32" i="16"/>
  <c r="I56" i="16"/>
  <c r="C27" i="16"/>
  <c r="F59" i="16"/>
  <c r="T59" i="16" s="1"/>
  <c r="G24" i="16"/>
  <c r="J71" i="16"/>
  <c r="C83" i="16"/>
  <c r="E104" i="16"/>
  <c r="S104" i="16" s="1"/>
  <c r="H112" i="16"/>
  <c r="D27" i="16"/>
  <c r="H17" i="16"/>
  <c r="T17" i="16" s="1"/>
  <c r="I34" i="16"/>
  <c r="G22" i="16"/>
  <c r="H22" i="16"/>
  <c r="T22" i="16" s="1"/>
  <c r="I29" i="16"/>
  <c r="F23" i="16"/>
  <c r="U23" i="16" s="1"/>
  <c r="J29" i="16"/>
  <c r="C17" i="16"/>
  <c r="D17" i="16"/>
  <c r="E17" i="16"/>
  <c r="S17" i="16" s="1"/>
  <c r="G19" i="16"/>
  <c r="D20" i="14"/>
  <c r="K97" i="14"/>
  <c r="W97" i="14" s="1"/>
  <c r="C97" i="14"/>
  <c r="I64" i="14"/>
  <c r="V64" i="14" s="1"/>
  <c r="I62" i="14"/>
  <c r="E54" i="14"/>
  <c r="S54" i="14" s="1"/>
  <c r="J62" i="14"/>
  <c r="E97" i="14"/>
  <c r="S97" i="14" s="1"/>
  <c r="C42" i="14"/>
  <c r="K62" i="14"/>
  <c r="W62" i="14" s="1"/>
  <c r="F97" i="14"/>
  <c r="T97" i="14" s="1"/>
  <c r="F42" i="14"/>
  <c r="U42" i="14" s="1"/>
  <c r="C62" i="14"/>
  <c r="H42" i="14"/>
  <c r="E62" i="14"/>
  <c r="G62" i="14"/>
  <c r="D111" i="14"/>
  <c r="F62" i="14"/>
  <c r="U62" i="14" s="1"/>
  <c r="D52" i="14"/>
  <c r="I86" i="14"/>
  <c r="E111" i="14"/>
  <c r="S111" i="14" s="1"/>
  <c r="F23" i="14"/>
  <c r="U23" i="14" s="1"/>
  <c r="C86" i="14"/>
  <c r="F111" i="14"/>
  <c r="U111" i="14" s="1"/>
  <c r="U100" i="14"/>
  <c r="F86" i="14"/>
  <c r="U86" i="14" s="1"/>
  <c r="G111" i="14"/>
  <c r="G86" i="14"/>
  <c r="H111" i="14"/>
  <c r="F58" i="14"/>
  <c r="H58" i="14"/>
  <c r="K58" i="14"/>
  <c r="W58" i="14" s="1"/>
  <c r="E46" i="14"/>
  <c r="C49" i="14"/>
  <c r="H109" i="14"/>
  <c r="F46" i="14"/>
  <c r="U46" i="14" s="1"/>
  <c r="I31" i="14"/>
  <c r="D49" i="14"/>
  <c r="G71" i="14"/>
  <c r="R71" i="14" s="1"/>
  <c r="F48" i="14"/>
  <c r="I109" i="14"/>
  <c r="G46" i="14"/>
  <c r="E49" i="14"/>
  <c r="W86" i="14"/>
  <c r="S71" i="14"/>
  <c r="H46" i="14"/>
  <c r="K100" i="14"/>
  <c r="W100" i="14" s="1"/>
  <c r="J71" i="14"/>
  <c r="I46" i="14"/>
  <c r="C100" i="14"/>
  <c r="K71" i="14"/>
  <c r="W71" i="14" s="1"/>
  <c r="U70" i="13"/>
  <c r="I56" i="13"/>
  <c r="E56" i="13"/>
  <c r="S56" i="13" s="1"/>
  <c r="I79" i="13"/>
  <c r="K66" i="13"/>
  <c r="W66" i="13" s="1"/>
  <c r="J42" i="13"/>
  <c r="I44" i="13"/>
  <c r="E44" i="13"/>
  <c r="R44" i="13" s="1"/>
  <c r="G52" i="13"/>
  <c r="F56" i="13"/>
  <c r="I48" i="13"/>
  <c r="K79" i="13"/>
  <c r="W79" i="13" s="1"/>
  <c r="J56" i="13"/>
  <c r="K84" i="13"/>
  <c r="W84" i="13" s="1"/>
  <c r="F40" i="13"/>
  <c r="U40" i="13" s="1"/>
  <c r="J79" i="13"/>
  <c r="F44" i="13"/>
  <c r="D64" i="13"/>
  <c r="H34" i="13"/>
  <c r="T34" i="13" s="1"/>
  <c r="J44" i="13"/>
  <c r="H64" i="13"/>
  <c r="D92" i="13"/>
  <c r="G96" i="13"/>
  <c r="D47" i="13"/>
  <c r="H92" i="13"/>
  <c r="I96" i="13"/>
  <c r="G79" i="13"/>
  <c r="C92" i="13"/>
  <c r="J96" i="13"/>
  <c r="D56" i="13"/>
  <c r="G92" i="13"/>
  <c r="I108" i="13"/>
  <c r="C96" i="13"/>
  <c r="J108" i="13"/>
  <c r="F79" i="13"/>
  <c r="U79" i="13" s="1"/>
  <c r="K108" i="13"/>
  <c r="W108" i="13" s="1"/>
  <c r="D96" i="13"/>
  <c r="K56" i="13"/>
  <c r="W56" i="13" s="1"/>
  <c r="F47" i="13"/>
  <c r="C56" i="13"/>
  <c r="W87" i="13"/>
  <c r="D79" i="13"/>
  <c r="C44" i="13"/>
  <c r="D82" i="13"/>
  <c r="F108" i="13"/>
  <c r="T108" i="13" s="1"/>
  <c r="H102" i="13"/>
  <c r="C42" i="13"/>
  <c r="H46" i="13"/>
  <c r="K44" i="13"/>
  <c r="W44" i="13" s="1"/>
  <c r="I92" i="13"/>
  <c r="G82" i="13"/>
  <c r="I102" i="13"/>
  <c r="D42" i="13"/>
  <c r="D46" i="13"/>
  <c r="D59" i="13"/>
  <c r="I87" i="13"/>
  <c r="H79" i="13"/>
  <c r="I95" i="13"/>
  <c r="J102" i="13"/>
  <c r="E42" i="13"/>
  <c r="E108" i="13"/>
  <c r="F92" i="13"/>
  <c r="C19" i="13"/>
  <c r="I26" i="6"/>
  <c r="I21" i="6"/>
  <c r="I27" i="6"/>
  <c r="C21" i="6"/>
  <c r="D21" i="6"/>
  <c r="F55" i="6"/>
  <c r="U55" i="6" s="1"/>
  <c r="I55" i="6"/>
  <c r="J33" i="6"/>
  <c r="J99" i="6"/>
  <c r="D95" i="6"/>
  <c r="H73" i="6"/>
  <c r="E99" i="6"/>
  <c r="D19" i="6"/>
  <c r="W111" i="6"/>
  <c r="K73" i="6"/>
  <c r="W73" i="6" s="1"/>
  <c r="F99" i="6"/>
  <c r="D90" i="6"/>
  <c r="F111" i="6"/>
  <c r="I92" i="6"/>
  <c r="C73" i="6"/>
  <c r="G99" i="6"/>
  <c r="E90" i="6"/>
  <c r="S90" i="6" s="1"/>
  <c r="G111" i="6"/>
  <c r="D57" i="6"/>
  <c r="K56" i="6"/>
  <c r="W56" i="6" s="1"/>
  <c r="W99" i="6"/>
  <c r="I80" i="6"/>
  <c r="F68" i="6"/>
  <c r="C85" i="6"/>
  <c r="C64" i="6"/>
  <c r="D73" i="6"/>
  <c r="H99" i="6"/>
  <c r="F90" i="6"/>
  <c r="U90" i="6" s="1"/>
  <c r="H32" i="6"/>
  <c r="H111" i="6"/>
  <c r="G57" i="6"/>
  <c r="S55" i="6"/>
  <c r="I32" i="6"/>
  <c r="S49" i="6"/>
  <c r="F73" i="6"/>
  <c r="H90" i="6"/>
  <c r="H30" i="6"/>
  <c r="D93" i="6"/>
  <c r="D49" i="6"/>
  <c r="C72" i="6"/>
  <c r="D99" i="6"/>
  <c r="E73" i="6"/>
  <c r="R73" i="6" s="1"/>
  <c r="I90" i="6"/>
  <c r="G93" i="6"/>
  <c r="D43" i="6"/>
  <c r="G85" i="6"/>
  <c r="F61" i="6"/>
  <c r="K114" i="6"/>
  <c r="W114" i="6" s="1"/>
  <c r="H21" i="6"/>
  <c r="J90" i="6"/>
  <c r="H93" i="6"/>
  <c r="C57" i="6"/>
  <c r="W68" i="6"/>
  <c r="H41" i="6"/>
  <c r="H72" i="6"/>
  <c r="I73" i="6"/>
  <c r="K90" i="6"/>
  <c r="W90" i="6" s="1"/>
  <c r="K102" i="6"/>
  <c r="W102" i="6" s="1"/>
  <c r="G55" i="6"/>
  <c r="R55" i="6" s="1"/>
  <c r="D55" i="6"/>
  <c r="D81" i="6"/>
  <c r="J93" i="6"/>
  <c r="I41" i="6"/>
  <c r="I61" i="6"/>
  <c r="H81" i="6"/>
  <c r="K93" i="6"/>
  <c r="W93" i="6" s="1"/>
  <c r="C75" i="6"/>
  <c r="F41" i="6"/>
  <c r="K58" i="6"/>
  <c r="W58" i="6" s="1"/>
  <c r="H109" i="6"/>
  <c r="D72" i="6"/>
  <c r="I99" i="6"/>
  <c r="G90" i="6"/>
  <c r="W89" i="6"/>
  <c r="C80" i="6"/>
  <c r="C29" i="6"/>
  <c r="E42" i="6"/>
  <c r="S42" i="6" s="1"/>
  <c r="D89" i="6"/>
  <c r="F75" i="6"/>
  <c r="F72" i="6"/>
  <c r="H49" i="6"/>
  <c r="D29" i="6"/>
  <c r="F42" i="6"/>
  <c r="F77" i="6"/>
  <c r="C54" i="6"/>
  <c r="E89" i="6"/>
  <c r="S89" i="6" s="1"/>
  <c r="G75" i="6"/>
  <c r="K76" i="6"/>
  <c r="W76" i="6" s="1"/>
  <c r="I85" i="6"/>
  <c r="V85" i="6" s="1"/>
  <c r="J29" i="6"/>
  <c r="C55" i="6"/>
  <c r="G72" i="6"/>
  <c r="K49" i="6"/>
  <c r="W49" i="6" s="1"/>
  <c r="E29" i="6"/>
  <c r="F83" i="6"/>
  <c r="T83" i="6" s="1"/>
  <c r="H42" i="6"/>
  <c r="H61" i="6"/>
  <c r="F89" i="6"/>
  <c r="U89" i="6" s="1"/>
  <c r="H75" i="6"/>
  <c r="C76" i="6"/>
  <c r="H55" i="6"/>
  <c r="C49" i="6"/>
  <c r="G29" i="6"/>
  <c r="G89" i="6"/>
  <c r="D76" i="6"/>
  <c r="C68" i="6"/>
  <c r="G49" i="6"/>
  <c r="R49" i="6" s="1"/>
  <c r="K29" i="6"/>
  <c r="W29" i="6" s="1"/>
  <c r="D61" i="6"/>
  <c r="I69" i="6"/>
  <c r="C61" i="6"/>
  <c r="I77" i="6"/>
  <c r="I42" i="6"/>
  <c r="H89" i="6"/>
  <c r="J73" i="6"/>
  <c r="E76" i="6"/>
  <c r="C43" i="6"/>
  <c r="C46" i="6"/>
  <c r="C56" i="6"/>
  <c r="G61" i="6"/>
  <c r="G36" i="6"/>
  <c r="I89" i="6"/>
  <c r="F76" i="6"/>
  <c r="T76" i="6" s="1"/>
  <c r="F56" i="6"/>
  <c r="U56" i="6" s="1"/>
  <c r="K77" i="6"/>
  <c r="W77" i="6" s="1"/>
  <c r="J89" i="6"/>
  <c r="G76" i="6"/>
  <c r="C89" i="6"/>
  <c r="K61" i="6"/>
  <c r="W61" i="6" s="1"/>
  <c r="G21" i="6"/>
  <c r="R21" i="6" s="1"/>
  <c r="F21" i="6"/>
  <c r="U21" i="6" s="1"/>
  <c r="J61" i="6"/>
  <c r="E68" i="6"/>
  <c r="S68" i="6" s="1"/>
  <c r="C24" i="15"/>
  <c r="J24" i="15"/>
  <c r="E24" i="15"/>
  <c r="S24" i="15" s="1"/>
  <c r="F35" i="16"/>
  <c r="U35" i="16" s="1"/>
  <c r="E35" i="16"/>
  <c r="S35" i="16" s="1"/>
  <c r="F17" i="13"/>
  <c r="U17" i="13" s="1"/>
  <c r="G17" i="13"/>
  <c r="H17" i="13"/>
  <c r="I17" i="13"/>
  <c r="V17" i="13" s="1"/>
  <c r="H41" i="17"/>
  <c r="I41" i="17"/>
  <c r="D75" i="17"/>
  <c r="G73" i="17"/>
  <c r="J41" i="17"/>
  <c r="E54" i="17"/>
  <c r="C41" i="17"/>
  <c r="K41" i="17"/>
  <c r="W41" i="17" s="1"/>
  <c r="J40" i="17"/>
  <c r="G41" i="17"/>
  <c r="D41" i="17"/>
  <c r="G98" i="17"/>
  <c r="E41" i="17"/>
  <c r="F41" i="17"/>
  <c r="F88" i="17"/>
  <c r="F20" i="18"/>
  <c r="U20" i="18" s="1"/>
  <c r="H20" i="18"/>
  <c r="J20" i="18"/>
  <c r="C20" i="18"/>
  <c r="D17" i="18"/>
  <c r="I17" i="18"/>
  <c r="K22" i="15"/>
  <c r="W22" i="15" s="1"/>
  <c r="C22" i="15"/>
  <c r="H22" i="15"/>
  <c r="E22" i="15"/>
  <c r="S22" i="15" s="1"/>
  <c r="I22" i="15"/>
  <c r="I19" i="15"/>
  <c r="H19" i="15"/>
  <c r="G19" i="15"/>
  <c r="R19" i="15" s="1"/>
  <c r="F19" i="15"/>
  <c r="I24" i="15"/>
  <c r="D24" i="15"/>
  <c r="F22" i="15"/>
  <c r="U22" i="15" s="1"/>
  <c r="F24" i="15"/>
  <c r="T24" i="15" s="1"/>
  <c r="G22" i="15"/>
  <c r="U34" i="16"/>
  <c r="J34" i="16"/>
  <c r="K34" i="16"/>
  <c r="W34" i="16" s="1"/>
  <c r="C34" i="16"/>
  <c r="D34" i="16"/>
  <c r="E34" i="16"/>
  <c r="S34" i="16" s="1"/>
  <c r="G34" i="16"/>
  <c r="H34" i="16"/>
  <c r="T34" i="16" s="1"/>
  <c r="D21" i="16"/>
  <c r="D40" i="16"/>
  <c r="K21" i="16"/>
  <c r="W21" i="16" s="1"/>
  <c r="E40" i="16"/>
  <c r="S40" i="16" s="1"/>
  <c r="I40" i="16"/>
  <c r="H63" i="16"/>
  <c r="E70" i="16"/>
  <c r="S70" i="16" s="1"/>
  <c r="J40" i="16"/>
  <c r="G70" i="16"/>
  <c r="U99" i="16"/>
  <c r="G42" i="16"/>
  <c r="K70" i="16"/>
  <c r="W70" i="16" s="1"/>
  <c r="H21" i="16"/>
  <c r="G21" i="16"/>
  <c r="F21" i="16"/>
  <c r="H42" i="16"/>
  <c r="C70" i="16"/>
  <c r="E32" i="14"/>
  <c r="K28" i="14"/>
  <c r="W28" i="14" s="1"/>
  <c r="I30" i="14"/>
  <c r="H100" i="14"/>
  <c r="T100" i="14" s="1"/>
  <c r="G64" i="14"/>
  <c r="E73" i="14"/>
  <c r="F32" i="14"/>
  <c r="K32" i="14"/>
  <c r="W32" i="14" s="1"/>
  <c r="F106" i="14"/>
  <c r="U106" i="14" s="1"/>
  <c r="I100" i="14"/>
  <c r="H64" i="14"/>
  <c r="F73" i="14"/>
  <c r="U73" i="14" s="1"/>
  <c r="D32" i="14"/>
  <c r="G98" i="14"/>
  <c r="D84" i="14"/>
  <c r="H73" i="14"/>
  <c r="D78" i="14"/>
  <c r="J94" i="14"/>
  <c r="V94" i="14" s="1"/>
  <c r="I73" i="14"/>
  <c r="G32" i="14"/>
  <c r="C32" i="14"/>
  <c r="D108" i="14"/>
  <c r="F22" i="14"/>
  <c r="U22" i="14" s="1"/>
  <c r="D100" i="14"/>
  <c r="C64" i="14"/>
  <c r="J73" i="14"/>
  <c r="G73" i="14"/>
  <c r="K22" i="14"/>
  <c r="W22" i="14" s="1"/>
  <c r="E100" i="14"/>
  <c r="D64" i="14"/>
  <c r="K73" i="14"/>
  <c r="W73" i="14" s="1"/>
  <c r="J32" i="14"/>
  <c r="I32" i="14"/>
  <c r="K70" i="14"/>
  <c r="W70" i="14" s="1"/>
  <c r="C30" i="14"/>
  <c r="E64" i="14"/>
  <c r="C73" i="14"/>
  <c r="J52" i="13"/>
  <c r="V52" i="13" s="1"/>
  <c r="J82" i="13"/>
  <c r="I46" i="13"/>
  <c r="C40" i="13"/>
  <c r="J109" i="13"/>
  <c r="V109" i="13" s="1"/>
  <c r="K109" i="13"/>
  <c r="W109" i="13" s="1"/>
  <c r="G105" i="13"/>
  <c r="R105" i="13" s="1"/>
  <c r="H58" i="13"/>
  <c r="F109" i="13"/>
  <c r="H90" i="13"/>
  <c r="K70" i="13"/>
  <c r="W70" i="13" s="1"/>
  <c r="G100" i="13"/>
  <c r="R100" i="13" s="1"/>
  <c r="K105" i="13"/>
  <c r="W105" i="13" s="1"/>
  <c r="K52" i="13"/>
  <c r="W52" i="13" s="1"/>
  <c r="J85" i="13"/>
  <c r="I90" i="13"/>
  <c r="I100" i="13"/>
  <c r="C105" i="13"/>
  <c r="E52" i="13"/>
  <c r="C85" i="13"/>
  <c r="J90" i="13"/>
  <c r="H94" i="13"/>
  <c r="C87" i="13"/>
  <c r="G46" i="13"/>
  <c r="E28" i="13"/>
  <c r="I83" i="6"/>
  <c r="I63" i="6"/>
  <c r="K109" i="6"/>
  <c r="W109" i="6" s="1"/>
  <c r="D71" i="6"/>
  <c r="J36" i="6"/>
  <c r="J83" i="6"/>
  <c r="C47" i="6"/>
  <c r="C109" i="6"/>
  <c r="K36" i="6"/>
  <c r="W36" i="6" s="1"/>
  <c r="G83" i="6"/>
  <c r="K83" i="6"/>
  <c r="W83" i="6" s="1"/>
  <c r="D109" i="6"/>
  <c r="F36" i="6"/>
  <c r="U36" i="6" s="1"/>
  <c r="G40" i="6"/>
  <c r="C83" i="6"/>
  <c r="E109" i="6"/>
  <c r="S109" i="6" s="1"/>
  <c r="I36" i="6"/>
  <c r="C36" i="6"/>
  <c r="J47" i="6"/>
  <c r="D83" i="6"/>
  <c r="C40" i="6"/>
  <c r="F109" i="6"/>
  <c r="U109" i="6" s="1"/>
  <c r="D36" i="6"/>
  <c r="K47" i="6"/>
  <c r="W47" i="6" s="1"/>
  <c r="E83" i="6"/>
  <c r="D40" i="6"/>
  <c r="G109" i="6"/>
  <c r="I59" i="6"/>
  <c r="E36" i="6"/>
  <c r="E47" i="6"/>
  <c r="G47" i="6"/>
  <c r="F40" i="6"/>
  <c r="J71" i="6"/>
  <c r="H40" i="6"/>
  <c r="E22" i="17"/>
  <c r="H73" i="17"/>
  <c r="H98" i="17"/>
  <c r="E75" i="17"/>
  <c r="S75" i="17" s="1"/>
  <c r="F54" i="17"/>
  <c r="U54" i="17" s="1"/>
  <c r="C23" i="17"/>
  <c r="G88" i="17"/>
  <c r="R88" i="17" s="1"/>
  <c r="J73" i="17"/>
  <c r="V73" i="17" s="1"/>
  <c r="I98" i="17"/>
  <c r="V98" i="17" s="1"/>
  <c r="F75" i="17"/>
  <c r="U75" i="17" s="1"/>
  <c r="G54" i="17"/>
  <c r="H88" i="17"/>
  <c r="W75" i="17"/>
  <c r="K73" i="17"/>
  <c r="W73" i="17" s="1"/>
  <c r="K98" i="17"/>
  <c r="W98" i="17" s="1"/>
  <c r="G75" i="17"/>
  <c r="H54" i="17"/>
  <c r="I88" i="17"/>
  <c r="C73" i="17"/>
  <c r="C98" i="17"/>
  <c r="H75" i="17"/>
  <c r="I54" i="17"/>
  <c r="K88" i="17"/>
  <c r="W88" i="17" s="1"/>
  <c r="J88" i="17"/>
  <c r="D73" i="17"/>
  <c r="D98" i="17"/>
  <c r="I75" i="17"/>
  <c r="J54" i="17"/>
  <c r="C88" i="17"/>
  <c r="I22" i="17"/>
  <c r="E73" i="17"/>
  <c r="S73" i="17" s="1"/>
  <c r="E98" i="17"/>
  <c r="S98" i="17" s="1"/>
  <c r="J75" i="17"/>
  <c r="C54" i="17"/>
  <c r="K54" i="17"/>
  <c r="W54" i="17" s="1"/>
  <c r="D88" i="17"/>
  <c r="S88" i="17"/>
  <c r="F73" i="17"/>
  <c r="F98" i="17"/>
  <c r="U98" i="17" s="1"/>
  <c r="C75" i="17"/>
  <c r="H40" i="17"/>
  <c r="I39" i="18"/>
  <c r="U51" i="18"/>
  <c r="I76" i="18"/>
  <c r="I51" i="18"/>
  <c r="G99" i="18"/>
  <c r="C46" i="18"/>
  <c r="E35" i="18"/>
  <c r="K51" i="18"/>
  <c r="W51" i="18" s="1"/>
  <c r="C35" i="18"/>
  <c r="K76" i="18"/>
  <c r="J76" i="18"/>
  <c r="H99" i="18"/>
  <c r="D46" i="18"/>
  <c r="C76" i="18"/>
  <c r="J51" i="18"/>
  <c r="I99" i="18"/>
  <c r="D76" i="18"/>
  <c r="C51" i="18"/>
  <c r="J99" i="18"/>
  <c r="F35" i="18"/>
  <c r="U35" i="18" s="1"/>
  <c r="S39" i="18"/>
  <c r="W35" i="18"/>
  <c r="J39" i="18"/>
  <c r="G51" i="18"/>
  <c r="E76" i="18"/>
  <c r="R76" i="18" s="1"/>
  <c r="D51" i="18"/>
  <c r="C99" i="18"/>
  <c r="E46" i="18"/>
  <c r="H35" i="18"/>
  <c r="F46" i="18"/>
  <c r="U46" i="18" s="1"/>
  <c r="C39" i="18"/>
  <c r="F76" i="18"/>
  <c r="E51" i="18"/>
  <c r="D99" i="18"/>
  <c r="G46" i="18"/>
  <c r="I35" i="18"/>
  <c r="K46" i="18"/>
  <c r="W46" i="18" s="1"/>
  <c r="W99" i="18"/>
  <c r="E99" i="18"/>
  <c r="I62" i="15"/>
  <c r="G32" i="15"/>
  <c r="F39" i="15"/>
  <c r="U39" i="15" s="1"/>
  <c r="K26" i="15"/>
  <c r="W26" i="15" s="1"/>
  <c r="D57" i="15"/>
  <c r="K52" i="15"/>
  <c r="W52" i="15" s="1"/>
  <c r="J52" i="15"/>
  <c r="H66" i="15"/>
  <c r="J111" i="15"/>
  <c r="C65" i="15"/>
  <c r="K65" i="15"/>
  <c r="W65" i="15" s="1"/>
  <c r="K64" i="15"/>
  <c r="W64" i="15" s="1"/>
  <c r="J64" i="15"/>
  <c r="F63" i="15"/>
  <c r="G62" i="15"/>
  <c r="C54" i="15"/>
  <c r="G39" i="15"/>
  <c r="C26" i="15"/>
  <c r="G114" i="15"/>
  <c r="F57" i="15"/>
  <c r="U57" i="15" s="1"/>
  <c r="C52" i="15"/>
  <c r="H90" i="15"/>
  <c r="I66" i="15"/>
  <c r="C111" i="15"/>
  <c r="E50" i="15"/>
  <c r="S50" i="15" s="1"/>
  <c r="C64" i="15"/>
  <c r="C42" i="15"/>
  <c r="G63" i="15"/>
  <c r="G54" i="15"/>
  <c r="R54" i="15" s="1"/>
  <c r="H39" i="15"/>
  <c r="D26" i="15"/>
  <c r="H114" i="15"/>
  <c r="G57" i="15"/>
  <c r="D52" i="15"/>
  <c r="C74" i="15"/>
  <c r="J66" i="15"/>
  <c r="D111" i="15"/>
  <c r="E65" i="15"/>
  <c r="D59" i="15"/>
  <c r="D64" i="15"/>
  <c r="K42" i="15"/>
  <c r="W42" i="15" s="1"/>
  <c r="H63" i="15"/>
  <c r="K44" i="15"/>
  <c r="W44" i="15" s="1"/>
  <c r="I39" i="15"/>
  <c r="V39" i="15" s="1"/>
  <c r="E26" i="15"/>
  <c r="S26" i="15" s="1"/>
  <c r="I114" i="15"/>
  <c r="V114" i="15" s="1"/>
  <c r="H57" i="15"/>
  <c r="E52" i="15"/>
  <c r="S52" i="15" s="1"/>
  <c r="K37" i="15"/>
  <c r="W37" i="15" s="1"/>
  <c r="C66" i="15"/>
  <c r="K66" i="15"/>
  <c r="W66" i="15" s="1"/>
  <c r="E111" i="15"/>
  <c r="S111" i="15" s="1"/>
  <c r="F65" i="15"/>
  <c r="U65" i="15" s="1"/>
  <c r="E64" i="15"/>
  <c r="S64" i="15" s="1"/>
  <c r="I63" i="15"/>
  <c r="V63" i="15" s="1"/>
  <c r="C114" i="15"/>
  <c r="D66" i="15"/>
  <c r="F111" i="15"/>
  <c r="U111" i="15" s="1"/>
  <c r="G65" i="15"/>
  <c r="F115" i="13"/>
  <c r="J78" i="13"/>
  <c r="G90" i="13"/>
  <c r="R90" i="13" s="1"/>
  <c r="C37" i="13"/>
  <c r="F87" i="13"/>
  <c r="E46" i="13"/>
  <c r="J48" i="13"/>
  <c r="F28" i="13"/>
  <c r="D37" i="13"/>
  <c r="K48" i="13"/>
  <c r="W48" i="13" s="1"/>
  <c r="G28" i="13"/>
  <c r="E37" i="13"/>
  <c r="C48" i="13"/>
  <c r="H28" i="13"/>
  <c r="F37" i="13"/>
  <c r="U37" i="13" s="1"/>
  <c r="D48" i="13"/>
  <c r="I28" i="13"/>
  <c r="F91" i="13"/>
  <c r="C90" i="13"/>
  <c r="K90" i="13"/>
  <c r="W90" i="13" s="1"/>
  <c r="G37" i="13"/>
  <c r="E107" i="13"/>
  <c r="S107" i="13" s="1"/>
  <c r="J46" i="13"/>
  <c r="E99" i="13"/>
  <c r="E48" i="13"/>
  <c r="K28" i="13"/>
  <c r="W28" i="13" s="1"/>
  <c r="J28" i="13"/>
  <c r="J91" i="13"/>
  <c r="V91" i="13" s="1"/>
  <c r="E78" i="13"/>
  <c r="S78" i="13" s="1"/>
  <c r="D90" i="13"/>
  <c r="H37" i="13"/>
  <c r="J97" i="13"/>
  <c r="V97" i="13" s="1"/>
  <c r="K46" i="13"/>
  <c r="W46" i="13" s="1"/>
  <c r="F48" i="13"/>
  <c r="C28" i="13"/>
  <c r="K91" i="13"/>
  <c r="W91" i="13" s="1"/>
  <c r="F78" i="13"/>
  <c r="U78" i="13" s="1"/>
  <c r="J37" i="13"/>
  <c r="V37" i="13" s="1"/>
  <c r="F97" i="13"/>
  <c r="U97" i="13" s="1"/>
  <c r="G94" i="13"/>
  <c r="G25" i="17"/>
  <c r="D23" i="17"/>
  <c r="E23" i="17"/>
  <c r="S23" i="17" s="1"/>
  <c r="I23" i="17"/>
  <c r="J23" i="17"/>
  <c r="F23" i="17"/>
  <c r="W23" i="17"/>
  <c r="C25" i="17"/>
  <c r="H25" i="17"/>
  <c r="T25" i="17" s="1"/>
  <c r="K25" i="17"/>
  <c r="W25" i="17" s="1"/>
  <c r="D25" i="17"/>
  <c r="E25" i="17"/>
  <c r="S25" i="17" s="1"/>
  <c r="C22" i="17"/>
  <c r="H25" i="18"/>
  <c r="F19" i="18"/>
  <c r="U19" i="18" s="1"/>
  <c r="G18" i="15"/>
  <c r="F23" i="15"/>
  <c r="U23" i="15" s="1"/>
  <c r="K19" i="15"/>
  <c r="W19" i="15" s="1"/>
  <c r="J19" i="15"/>
  <c r="J23" i="16"/>
  <c r="V23" i="16" s="1"/>
  <c r="C23" i="16"/>
  <c r="D23" i="16"/>
  <c r="F19" i="16"/>
  <c r="U19" i="16" s="1"/>
  <c r="H19" i="16"/>
  <c r="K19" i="16"/>
  <c r="W19" i="16" s="1"/>
  <c r="J19" i="16"/>
  <c r="G23" i="14"/>
  <c r="H21" i="14"/>
  <c r="D21" i="14"/>
  <c r="F20" i="14"/>
  <c r="U20" i="14" s="1"/>
  <c r="K20" i="14"/>
  <c r="W20" i="14" s="1"/>
  <c r="F21" i="14"/>
  <c r="U21" i="14" s="1"/>
  <c r="K21" i="14"/>
  <c r="W21" i="14" s="1"/>
  <c r="V21" i="13"/>
  <c r="I23" i="6"/>
  <c r="H23" i="6"/>
  <c r="C23" i="6"/>
  <c r="E23" i="6"/>
  <c r="S23" i="6" s="1"/>
  <c r="K23" i="6"/>
  <c r="W23" i="6" s="1"/>
  <c r="G23" i="6"/>
  <c r="F23" i="6"/>
  <c r="J23" i="6"/>
  <c r="J21" i="6"/>
  <c r="G40" i="15"/>
  <c r="R40" i="15" s="1"/>
  <c r="E27" i="15"/>
  <c r="I95" i="15"/>
  <c r="I86" i="15"/>
  <c r="H100" i="15"/>
  <c r="T100" i="15" s="1"/>
  <c r="G75" i="15"/>
  <c r="R75" i="15" s="1"/>
  <c r="K35" i="15"/>
  <c r="W35" i="15" s="1"/>
  <c r="H112" i="15"/>
  <c r="T112" i="15" s="1"/>
  <c r="I104" i="15"/>
  <c r="C110" i="15"/>
  <c r="K93" i="15"/>
  <c r="W93" i="15" s="1"/>
  <c r="J69" i="15"/>
  <c r="D106" i="16"/>
  <c r="I88" i="16"/>
  <c r="E71" i="16"/>
  <c r="S71" i="16" s="1"/>
  <c r="K23" i="16"/>
  <c r="W23" i="16" s="1"/>
  <c r="K18" i="16"/>
  <c r="W18" i="16" s="1"/>
  <c r="K61" i="16"/>
  <c r="W61" i="16" s="1"/>
  <c r="K83" i="16"/>
  <c r="W83" i="16" s="1"/>
  <c r="K104" i="16"/>
  <c r="W104" i="16" s="1"/>
  <c r="J107" i="16"/>
  <c r="D59" i="16"/>
  <c r="K109" i="14"/>
  <c r="W109" i="14" s="1"/>
  <c r="H114" i="14"/>
  <c r="T114" i="14" s="1"/>
  <c r="C87" i="14"/>
  <c r="C58" i="14"/>
  <c r="D86" i="14"/>
  <c r="E112" i="14"/>
  <c r="D42" i="14"/>
  <c r="D115" i="13"/>
  <c r="C52" i="13"/>
  <c r="G109" i="13"/>
  <c r="K82" i="13"/>
  <c r="W82" i="13" s="1"/>
  <c r="C70" i="13"/>
  <c r="E111" i="13"/>
  <c r="S111" i="13" s="1"/>
  <c r="K23" i="13"/>
  <c r="W23" i="13" s="1"/>
  <c r="H99" i="13"/>
  <c r="C104" i="16"/>
  <c r="K107" i="16"/>
  <c r="W107" i="16" s="1"/>
  <c r="G112" i="16"/>
  <c r="E59" i="16"/>
  <c r="I114" i="14"/>
  <c r="D87" i="14"/>
  <c r="E58" i="14"/>
  <c r="J26" i="14"/>
  <c r="E86" i="14"/>
  <c r="S86" i="14" s="1"/>
  <c r="E42" i="14"/>
  <c r="E115" i="13"/>
  <c r="S115" i="13" s="1"/>
  <c r="D52" i="13"/>
  <c r="H109" i="13"/>
  <c r="C82" i="13"/>
  <c r="D70" i="13"/>
  <c r="E23" i="13"/>
  <c r="S23" i="13" s="1"/>
  <c r="E54" i="13"/>
  <c r="D39" i="13"/>
  <c r="H56" i="13"/>
  <c r="G56" i="13"/>
  <c r="I83" i="14"/>
  <c r="I71" i="14"/>
  <c r="D24" i="18"/>
  <c r="K24" i="18"/>
  <c r="W24" i="18" s="1"/>
  <c r="F104" i="16"/>
  <c r="C109" i="14"/>
  <c r="F87" i="14"/>
  <c r="U87" i="14" s="1"/>
  <c r="G58" i="14"/>
  <c r="G42" i="14"/>
  <c r="G115" i="13"/>
  <c r="F52" i="13"/>
  <c r="U52" i="13" s="1"/>
  <c r="E82" i="13"/>
  <c r="H54" i="13"/>
  <c r="H67" i="6"/>
  <c r="D40" i="15"/>
  <c r="J27" i="15"/>
  <c r="F86" i="15"/>
  <c r="E100" i="15"/>
  <c r="D75" i="15"/>
  <c r="H35" i="15"/>
  <c r="E112" i="15"/>
  <c r="F104" i="15"/>
  <c r="I93" i="15"/>
  <c r="G69" i="15"/>
  <c r="R69" i="15" s="1"/>
  <c r="J106" i="16"/>
  <c r="F88" i="16"/>
  <c r="I102" i="16"/>
  <c r="V102" i="16" s="1"/>
  <c r="E97" i="16"/>
  <c r="S97" i="16" s="1"/>
  <c r="K71" i="16"/>
  <c r="W71" i="16" s="1"/>
  <c r="H23" i="16"/>
  <c r="F18" i="16"/>
  <c r="U18" i="16" s="1"/>
  <c r="E76" i="16"/>
  <c r="S76" i="16" s="1"/>
  <c r="I66" i="16"/>
  <c r="D100" i="16"/>
  <c r="H104" i="16"/>
  <c r="D112" i="16"/>
  <c r="I112" i="16"/>
  <c r="J59" i="16"/>
  <c r="G23" i="16"/>
  <c r="E109" i="14"/>
  <c r="S109" i="14" s="1"/>
  <c r="G88" i="14"/>
  <c r="E114" i="14"/>
  <c r="H87" i="14"/>
  <c r="I58" i="14"/>
  <c r="V58" i="14" s="1"/>
  <c r="J86" i="14"/>
  <c r="K66" i="14"/>
  <c r="W66" i="14" s="1"/>
  <c r="I42" i="14"/>
  <c r="V42" i="14" s="1"/>
  <c r="I115" i="13"/>
  <c r="H52" i="13"/>
  <c r="D109" i="13"/>
  <c r="H82" i="13"/>
  <c r="T82" i="13" s="1"/>
  <c r="E70" i="13"/>
  <c r="D97" i="13"/>
  <c r="F112" i="13"/>
  <c r="U112" i="13" s="1"/>
  <c r="E36" i="13"/>
  <c r="J99" i="13"/>
  <c r="J95" i="13"/>
  <c r="D71" i="14"/>
  <c r="C22" i="6"/>
  <c r="J86" i="15"/>
  <c r="C27" i="15"/>
  <c r="I35" i="15"/>
  <c r="J93" i="15"/>
  <c r="H69" i="15"/>
  <c r="K106" i="16"/>
  <c r="W106" i="16" s="1"/>
  <c r="G18" i="16"/>
  <c r="J66" i="16"/>
  <c r="H56" i="16"/>
  <c r="E112" i="16"/>
  <c r="J109" i="14"/>
  <c r="F109" i="14"/>
  <c r="U109" i="14" s="1"/>
  <c r="H88" i="14"/>
  <c r="I50" i="14"/>
  <c r="J115" i="13"/>
  <c r="E109" i="13"/>
  <c r="S109" i="13" s="1"/>
  <c r="I82" i="13"/>
  <c r="J70" i="13"/>
  <c r="E97" i="13"/>
  <c r="S97" i="13" s="1"/>
  <c r="G112" i="13"/>
  <c r="R112" i="13" s="1"/>
  <c r="F36" i="13"/>
  <c r="U36" i="13" s="1"/>
  <c r="I35" i="13"/>
  <c r="C99" i="13"/>
  <c r="K22" i="17"/>
  <c r="W22" i="17" s="1"/>
  <c r="E18" i="17"/>
  <c r="S18" i="17" s="1"/>
  <c r="F18" i="17"/>
  <c r="U18" i="17" s="1"/>
  <c r="H18" i="17"/>
  <c r="I18" i="17"/>
  <c r="V18" i="17" s="1"/>
  <c r="D22" i="17"/>
  <c r="F22" i="17"/>
  <c r="G22" i="17"/>
  <c r="D20" i="17"/>
  <c r="G66" i="17"/>
  <c r="F30" i="17"/>
  <c r="K49" i="17"/>
  <c r="W49" i="17" s="1"/>
  <c r="E39" i="17"/>
  <c r="S39" i="17" s="1"/>
  <c r="F67" i="17"/>
  <c r="U67" i="17" s="1"/>
  <c r="D47" i="17"/>
  <c r="E52" i="17"/>
  <c r="W39" i="17"/>
  <c r="I66" i="17"/>
  <c r="H30" i="17"/>
  <c r="D49" i="17"/>
  <c r="D90" i="17"/>
  <c r="G39" i="17"/>
  <c r="H67" i="17"/>
  <c r="G52" i="17"/>
  <c r="J66" i="17"/>
  <c r="I30" i="17"/>
  <c r="E49" i="17"/>
  <c r="S49" i="17" s="1"/>
  <c r="I62" i="17"/>
  <c r="E90" i="17"/>
  <c r="S90" i="17" s="1"/>
  <c r="H39" i="17"/>
  <c r="I67" i="17"/>
  <c r="D93" i="17"/>
  <c r="H52" i="17"/>
  <c r="W90" i="17"/>
  <c r="K66" i="17"/>
  <c r="W66" i="17" s="1"/>
  <c r="J30" i="17"/>
  <c r="F49" i="17"/>
  <c r="T49" i="17" s="1"/>
  <c r="K62" i="17"/>
  <c r="W62" i="17" s="1"/>
  <c r="F90" i="17"/>
  <c r="U90" i="17" s="1"/>
  <c r="I39" i="17"/>
  <c r="J67" i="17"/>
  <c r="F93" i="17"/>
  <c r="U93" i="17" s="1"/>
  <c r="I52" i="17"/>
  <c r="K30" i="17"/>
  <c r="W30" i="17" s="1"/>
  <c r="G49" i="17"/>
  <c r="C62" i="17"/>
  <c r="G90" i="17"/>
  <c r="K67" i="17"/>
  <c r="W67" i="17" s="1"/>
  <c r="G93" i="17"/>
  <c r="J52" i="17"/>
  <c r="D62" i="17"/>
  <c r="H90" i="17"/>
  <c r="F47" i="17"/>
  <c r="U47" i="17" s="1"/>
  <c r="H93" i="17"/>
  <c r="E62" i="17"/>
  <c r="I90" i="17"/>
  <c r="H47" i="17"/>
  <c r="I93" i="17"/>
  <c r="C66" i="17"/>
  <c r="F62" i="17"/>
  <c r="T62" i="17" s="1"/>
  <c r="J90" i="17"/>
  <c r="I47" i="17"/>
  <c r="J93" i="17"/>
  <c r="D66" i="17"/>
  <c r="G62" i="17"/>
  <c r="J39" i="17"/>
  <c r="J47" i="17"/>
  <c r="K93" i="17"/>
  <c r="W93" i="17" s="1"/>
  <c r="K52" i="17"/>
  <c r="W52" i="17" s="1"/>
  <c r="E66" i="17"/>
  <c r="C39" i="17"/>
  <c r="K47" i="17"/>
  <c r="W47" i="17" s="1"/>
  <c r="H18" i="18"/>
  <c r="G18" i="18"/>
  <c r="K18" i="18"/>
  <c r="W18" i="18" s="1"/>
  <c r="C18" i="18"/>
  <c r="H19" i="18"/>
  <c r="C19" i="18"/>
  <c r="I19" i="18"/>
  <c r="G19" i="18"/>
  <c r="J19" i="18"/>
  <c r="F17" i="18"/>
  <c r="C21" i="18"/>
  <c r="E21" i="18"/>
  <c r="H21" i="18"/>
  <c r="J21" i="18"/>
  <c r="D21" i="18"/>
  <c r="F21" i="18"/>
  <c r="G21" i="18"/>
  <c r="I21" i="18"/>
  <c r="H88" i="18"/>
  <c r="C19" i="15"/>
  <c r="D17" i="15"/>
  <c r="E17" i="15"/>
  <c r="S17" i="15" s="1"/>
  <c r="F17" i="15"/>
  <c r="G17" i="15"/>
  <c r="H17" i="15"/>
  <c r="I17" i="15"/>
  <c r="J17" i="15"/>
  <c r="K17" i="15"/>
  <c r="W17" i="15" s="1"/>
  <c r="S19" i="15"/>
  <c r="D19" i="15"/>
  <c r="F16" i="15"/>
  <c r="I53" i="15"/>
  <c r="K23" i="15"/>
  <c r="W23" i="15" s="1"/>
  <c r="K18" i="15"/>
  <c r="W18" i="15" s="1"/>
  <c r="J53" i="15"/>
  <c r="K53" i="15"/>
  <c r="W53" i="15"/>
  <c r="C53" i="15"/>
  <c r="D53" i="15"/>
  <c r="E53" i="15"/>
  <c r="S53" i="15" s="1"/>
  <c r="F53" i="15"/>
  <c r="K28" i="15"/>
  <c r="W28" i="15" s="1"/>
  <c r="H25" i="15"/>
  <c r="G44" i="15"/>
  <c r="J28" i="15"/>
  <c r="C16" i="16"/>
  <c r="F24" i="16"/>
  <c r="T24" i="16" s="1"/>
  <c r="E21" i="16"/>
  <c r="J18" i="16"/>
  <c r="V18" i="16" s="1"/>
  <c r="C18" i="16"/>
  <c r="D18" i="16"/>
  <c r="J21" i="16"/>
  <c r="F20" i="16"/>
  <c r="H20" i="16"/>
  <c r="D16" i="16"/>
  <c r="E16" i="16"/>
  <c r="S16" i="16" s="1"/>
  <c r="F16" i="16"/>
  <c r="U16" i="16" s="1"/>
  <c r="G16" i="16"/>
  <c r="H16" i="16"/>
  <c r="I16" i="16"/>
  <c r="J16" i="16"/>
  <c r="J111" i="16"/>
  <c r="G58" i="16"/>
  <c r="J109" i="16"/>
  <c r="V109" i="16" s="1"/>
  <c r="K109" i="16"/>
  <c r="W109" i="16" s="1"/>
  <c r="F109" i="16"/>
  <c r="H31" i="16"/>
  <c r="I78" i="16"/>
  <c r="W111" i="16"/>
  <c r="K25" i="14"/>
  <c r="W25" i="14" s="1"/>
  <c r="D25" i="14"/>
  <c r="E22" i="14"/>
  <c r="S22" i="14" s="1"/>
  <c r="G18" i="14"/>
  <c r="R18" i="14" s="1"/>
  <c r="C21" i="14"/>
  <c r="E21" i="14"/>
  <c r="R21" i="14" s="1"/>
  <c r="H23" i="14"/>
  <c r="I23" i="14"/>
  <c r="S20" i="14"/>
  <c r="C25" i="14"/>
  <c r="E25" i="14"/>
  <c r="R25" i="14" s="1"/>
  <c r="F25" i="14"/>
  <c r="H25" i="14"/>
  <c r="I25" i="14"/>
  <c r="J25" i="14"/>
  <c r="U98" i="14"/>
  <c r="I63" i="14"/>
  <c r="D51" i="14"/>
  <c r="C94" i="14"/>
  <c r="K76" i="14"/>
  <c r="W76" i="14" s="1"/>
  <c r="K50" i="14"/>
  <c r="W50" i="14" s="1"/>
  <c r="E82" i="14"/>
  <c r="E51" i="14"/>
  <c r="C76" i="14"/>
  <c r="C50" i="14"/>
  <c r="F82" i="14"/>
  <c r="J63" i="14"/>
  <c r="H48" i="14"/>
  <c r="F51" i="14"/>
  <c r="D76" i="14"/>
  <c r="D50" i="14"/>
  <c r="G82" i="14"/>
  <c r="K63" i="14"/>
  <c r="W63" i="14" s="1"/>
  <c r="D70" i="14"/>
  <c r="I98" i="14"/>
  <c r="G51" i="14"/>
  <c r="E76" i="14"/>
  <c r="E50" i="14"/>
  <c r="H82" i="14"/>
  <c r="C63" i="14"/>
  <c r="I48" i="14"/>
  <c r="E70" i="14"/>
  <c r="J98" i="14"/>
  <c r="H51" i="14"/>
  <c r="F76" i="14"/>
  <c r="F50" i="14"/>
  <c r="U50" i="14" s="1"/>
  <c r="I82" i="14"/>
  <c r="G84" i="14"/>
  <c r="D63" i="14"/>
  <c r="E84" i="14"/>
  <c r="S84" i="14" s="1"/>
  <c r="F70" i="14"/>
  <c r="K98" i="14"/>
  <c r="W98" i="14" s="1"/>
  <c r="E94" i="14"/>
  <c r="G76" i="14"/>
  <c r="G50" i="14"/>
  <c r="J82" i="14"/>
  <c r="H84" i="14"/>
  <c r="E63" i="14"/>
  <c r="S63" i="14" s="1"/>
  <c r="J48" i="14"/>
  <c r="G70" i="14"/>
  <c r="C98" i="14"/>
  <c r="F94" i="14"/>
  <c r="H76" i="14"/>
  <c r="K82" i="14"/>
  <c r="W82" i="14" s="1"/>
  <c r="I84" i="14"/>
  <c r="F63" i="14"/>
  <c r="K48" i="14"/>
  <c r="W48" i="14" s="1"/>
  <c r="H70" i="14"/>
  <c r="D98" i="14"/>
  <c r="G94" i="14"/>
  <c r="C82" i="14"/>
  <c r="J84" i="14"/>
  <c r="G63" i="14"/>
  <c r="E48" i="14"/>
  <c r="C51" i="14"/>
  <c r="I70" i="14"/>
  <c r="E98" i="14"/>
  <c r="S98" i="14" s="1"/>
  <c r="H94" i="14"/>
  <c r="K84" i="14"/>
  <c r="W84" i="14" s="1"/>
  <c r="H63" i="14"/>
  <c r="D48" i="14"/>
  <c r="C48" i="14"/>
  <c r="K94" i="14"/>
  <c r="W94" i="14" s="1"/>
  <c r="J70" i="14"/>
  <c r="J51" i="14"/>
  <c r="V51" i="14" s="1"/>
  <c r="I24" i="13"/>
  <c r="I23" i="13"/>
  <c r="H25" i="13"/>
  <c r="J25" i="13"/>
  <c r="V25" i="13" s="1"/>
  <c r="F24" i="13"/>
  <c r="D22" i="13"/>
  <c r="G24" i="13"/>
  <c r="J24" i="13"/>
  <c r="K24" i="13"/>
  <c r="W24" i="13" s="1"/>
  <c r="C24" i="13"/>
  <c r="D24" i="13"/>
  <c r="E24" i="13"/>
  <c r="S24" i="13" s="1"/>
  <c r="H22" i="13"/>
  <c r="T22" i="13" s="1"/>
  <c r="I22" i="13"/>
  <c r="J22" i="13"/>
  <c r="K22" i="13"/>
  <c r="W22" i="13" s="1"/>
  <c r="C16" i="13"/>
  <c r="D16" i="13"/>
  <c r="C88" i="13"/>
  <c r="J23" i="13"/>
  <c r="K40" i="13"/>
  <c r="W40" i="13" s="1"/>
  <c r="I34" i="13"/>
  <c r="H18" i="13"/>
  <c r="H44" i="13"/>
  <c r="E16" i="13"/>
  <c r="S16" i="13" s="1"/>
  <c r="J34" i="13"/>
  <c r="F16" i="13"/>
  <c r="U16" i="13" s="1"/>
  <c r="I84" i="13"/>
  <c r="K64" i="13"/>
  <c r="W64" i="13" s="1"/>
  <c r="G97" i="13"/>
  <c r="C23" i="13"/>
  <c r="D40" i="13"/>
  <c r="K34" i="13"/>
  <c r="W34" i="13" s="1"/>
  <c r="J39" i="13"/>
  <c r="U34" i="13"/>
  <c r="E91" i="13"/>
  <c r="G16" i="13"/>
  <c r="J84" i="13"/>
  <c r="C64" i="13"/>
  <c r="J87" i="13"/>
  <c r="D23" i="13"/>
  <c r="E40" i="13"/>
  <c r="C34" i="13"/>
  <c r="C39" i="13"/>
  <c r="H16" i="13"/>
  <c r="D34" i="13"/>
  <c r="G91" i="13"/>
  <c r="I16" i="13"/>
  <c r="C84" i="13"/>
  <c r="E64" i="13"/>
  <c r="S64" i="13" s="1"/>
  <c r="D87" i="13"/>
  <c r="C106" i="13"/>
  <c r="F105" i="13"/>
  <c r="U105" i="13" s="1"/>
  <c r="G40" i="13"/>
  <c r="E39" i="13"/>
  <c r="H91" i="13"/>
  <c r="J16" i="13"/>
  <c r="D84" i="13"/>
  <c r="F64" i="13"/>
  <c r="H40" i="13"/>
  <c r="F39" i="13"/>
  <c r="U39" i="13" s="1"/>
  <c r="G64" i="13"/>
  <c r="H97" i="13"/>
  <c r="E87" i="13"/>
  <c r="G39" i="13"/>
  <c r="D44" i="13"/>
  <c r="I64" i="13"/>
  <c r="V64" i="13" s="1"/>
  <c r="K97" i="13"/>
  <c r="W97" i="13" s="1"/>
  <c r="G87" i="13"/>
  <c r="F23" i="13"/>
  <c r="U23" i="13" s="1"/>
  <c r="E34" i="13"/>
  <c r="I39" i="13"/>
  <c r="C97" i="13"/>
  <c r="H87" i="13"/>
  <c r="H23" i="13"/>
  <c r="G34" i="13"/>
  <c r="E24" i="6"/>
  <c r="H24" i="6"/>
  <c r="J24" i="6"/>
  <c r="C24" i="6"/>
  <c r="F24" i="6"/>
  <c r="G24" i="6"/>
  <c r="D24" i="6"/>
  <c r="I24" i="6"/>
  <c r="F17" i="6"/>
  <c r="U17" i="6" s="1"/>
  <c r="I17" i="6"/>
  <c r="J17" i="6"/>
  <c r="D17" i="6"/>
  <c r="E17" i="6"/>
  <c r="S17" i="6" s="1"/>
  <c r="H16" i="6"/>
  <c r="K16" i="6"/>
  <c r="W16" i="6" s="1"/>
  <c r="J55" i="4"/>
  <c r="D34" i="4"/>
  <c r="J34" i="18"/>
  <c r="J25" i="18"/>
  <c r="K25" i="18"/>
  <c r="W25" i="18" s="1"/>
  <c r="C25" i="18"/>
  <c r="F25" i="18"/>
  <c r="C21" i="15"/>
  <c r="C33" i="15"/>
  <c r="S21" i="15"/>
  <c r="C20" i="15"/>
  <c r="D21" i="15"/>
  <c r="E20" i="15"/>
  <c r="F21" i="15"/>
  <c r="F20" i="15"/>
  <c r="G21" i="15"/>
  <c r="R21" i="15" s="1"/>
  <c r="G20" i="15"/>
  <c r="H21" i="15"/>
  <c r="H20" i="15"/>
  <c r="I21" i="15"/>
  <c r="I20" i="15"/>
  <c r="J21" i="15"/>
  <c r="J20" i="15"/>
  <c r="K21" i="15"/>
  <c r="W21" i="15" s="1"/>
  <c r="K20" i="15"/>
  <c r="W20" i="15" s="1"/>
  <c r="E28" i="16"/>
  <c r="S28" i="16" s="1"/>
  <c r="F28" i="16"/>
  <c r="F32" i="16"/>
  <c r="U32" i="16" s="1"/>
  <c r="G28" i="16"/>
  <c r="H28" i="16"/>
  <c r="J32" i="16"/>
  <c r="I28" i="16"/>
  <c r="J28" i="16"/>
  <c r="K28" i="16"/>
  <c r="W28" i="16" s="1"/>
  <c r="G35" i="14"/>
  <c r="E23" i="14"/>
  <c r="H35" i="14"/>
  <c r="G22" i="14"/>
  <c r="E30" i="14"/>
  <c r="I35" i="14"/>
  <c r="J23" i="14"/>
  <c r="W30" i="14"/>
  <c r="H22" i="14"/>
  <c r="F30" i="14"/>
  <c r="U30" i="14" s="1"/>
  <c r="K23" i="14"/>
  <c r="W23" i="14" s="1"/>
  <c r="I22" i="14"/>
  <c r="G30" i="14"/>
  <c r="J35" i="14"/>
  <c r="J22" i="14"/>
  <c r="H30" i="14"/>
  <c r="C35" i="14"/>
  <c r="K35" i="14"/>
  <c r="W35" i="14" s="1"/>
  <c r="C22" i="14"/>
  <c r="J30" i="14"/>
  <c r="D35" i="14"/>
  <c r="F35" i="14"/>
  <c r="D16" i="14"/>
  <c r="E35" i="14"/>
  <c r="S35" i="14" s="1"/>
  <c r="C23" i="14"/>
  <c r="H16" i="14"/>
  <c r="F18" i="13"/>
  <c r="G18" i="13"/>
  <c r="R18" i="13" s="1"/>
  <c r="I18" i="13"/>
  <c r="K18" i="13"/>
  <c r="W18" i="13" s="1"/>
  <c r="C18" i="13"/>
  <c r="H18" i="6"/>
  <c r="J18" i="6"/>
  <c r="V18" i="6" s="1"/>
  <c r="F18" i="6"/>
  <c r="U18" i="6" s="1"/>
  <c r="C18" i="6"/>
  <c r="D18" i="6"/>
  <c r="E18" i="6"/>
  <c r="G18" i="6"/>
  <c r="D59" i="17"/>
  <c r="I111" i="17"/>
  <c r="H26" i="17"/>
  <c r="K102" i="17"/>
  <c r="W102" i="17" s="1"/>
  <c r="H37" i="17"/>
  <c r="K37" i="17"/>
  <c r="W37" i="17" s="1"/>
  <c r="D43" i="17"/>
  <c r="G16" i="17"/>
  <c r="C37" i="17"/>
  <c r="E43" i="17"/>
  <c r="S43" i="17" s="1"/>
  <c r="C102" i="17"/>
  <c r="D37" i="17"/>
  <c r="F43" i="17"/>
  <c r="J111" i="17"/>
  <c r="D102" i="17"/>
  <c r="E37" i="17"/>
  <c r="S37" i="17" s="1"/>
  <c r="W111" i="17"/>
  <c r="F59" i="17"/>
  <c r="G43" i="17"/>
  <c r="E85" i="17"/>
  <c r="S85" i="17" s="1"/>
  <c r="C111" i="17"/>
  <c r="I26" i="17"/>
  <c r="E102" i="17"/>
  <c r="F37" i="17"/>
  <c r="U37" i="17" s="1"/>
  <c r="H59" i="17"/>
  <c r="H43" i="17"/>
  <c r="D111" i="17"/>
  <c r="C26" i="17"/>
  <c r="F102" i="17"/>
  <c r="U102" i="17" s="1"/>
  <c r="I59" i="17"/>
  <c r="I43" i="17"/>
  <c r="E111" i="17"/>
  <c r="S111" i="17" s="1"/>
  <c r="D26" i="17"/>
  <c r="G102" i="17"/>
  <c r="J59" i="17"/>
  <c r="J43" i="17"/>
  <c r="I42" i="17"/>
  <c r="F111" i="17"/>
  <c r="U111" i="17" s="1"/>
  <c r="E26" i="17"/>
  <c r="R26" i="17" s="1"/>
  <c r="H102" i="17"/>
  <c r="K59" i="17"/>
  <c r="W59" i="17" s="1"/>
  <c r="K43" i="17"/>
  <c r="W43" i="17" s="1"/>
  <c r="G111" i="17"/>
  <c r="F26" i="17"/>
  <c r="I102" i="17"/>
  <c r="V102" i="17" s="1"/>
  <c r="H111" i="17"/>
  <c r="F85" i="17"/>
  <c r="J42" i="17"/>
  <c r="H16" i="17"/>
  <c r="G85" i="17"/>
  <c r="K42" i="17"/>
  <c r="W42" i="17" s="1"/>
  <c r="J16" i="17"/>
  <c r="D103" i="17"/>
  <c r="E103" i="17"/>
  <c r="S103" i="17" s="1"/>
  <c r="K33" i="17"/>
  <c r="W33" i="17" s="1"/>
  <c r="F103" i="17"/>
  <c r="G103" i="17"/>
  <c r="C42" i="17"/>
  <c r="H103" i="17"/>
  <c r="H85" i="17"/>
  <c r="D42" i="17"/>
  <c r="I103" i="17"/>
  <c r="J85" i="17"/>
  <c r="E42" i="17"/>
  <c r="S42" i="17" s="1"/>
  <c r="K16" i="17"/>
  <c r="J103" i="17"/>
  <c r="E16" i="17"/>
  <c r="I16" i="17"/>
  <c r="C16" i="17"/>
  <c r="C85" i="17"/>
  <c r="G42" i="17"/>
  <c r="D16" i="17"/>
  <c r="K85" i="17"/>
  <c r="W85" i="17" s="1"/>
  <c r="F42" i="17"/>
  <c r="U42" i="17" s="1"/>
  <c r="K103" i="17"/>
  <c r="W103" i="17" s="1"/>
  <c r="D55" i="17"/>
  <c r="H83" i="17"/>
  <c r="T83" i="17" s="1"/>
  <c r="H57" i="17"/>
  <c r="F55" i="17"/>
  <c r="U55" i="17" s="1"/>
  <c r="F107" i="17"/>
  <c r="J83" i="17"/>
  <c r="J57" i="17"/>
  <c r="I38" i="17"/>
  <c r="U83" i="17"/>
  <c r="G55" i="17"/>
  <c r="H107" i="17"/>
  <c r="K83" i="17"/>
  <c r="W83" i="17" s="1"/>
  <c r="K57" i="17"/>
  <c r="W57" i="17" s="1"/>
  <c r="K38" i="17"/>
  <c r="W38" i="17" s="1"/>
  <c r="F17" i="17"/>
  <c r="H55" i="17"/>
  <c r="I107" i="17"/>
  <c r="C83" i="17"/>
  <c r="C57" i="17"/>
  <c r="C38" i="17"/>
  <c r="J17" i="17"/>
  <c r="I55" i="17"/>
  <c r="J107" i="17"/>
  <c r="D83" i="17"/>
  <c r="D38" i="17"/>
  <c r="J55" i="17"/>
  <c r="K107" i="17"/>
  <c r="W107" i="17" s="1"/>
  <c r="E83" i="17"/>
  <c r="E38" i="17"/>
  <c r="S38" i="17" s="1"/>
  <c r="K55" i="17"/>
  <c r="W55" i="17" s="1"/>
  <c r="C107" i="17"/>
  <c r="F38" i="17"/>
  <c r="T38" i="17" s="1"/>
  <c r="D107" i="17"/>
  <c r="G38" i="17"/>
  <c r="E107" i="17"/>
  <c r="S107" i="17" s="1"/>
  <c r="D57" i="17"/>
  <c r="F57" i="17"/>
  <c r="C87" i="18"/>
  <c r="S114" i="18"/>
  <c r="W75" i="18"/>
  <c r="D34" i="18"/>
  <c r="E80" i="18"/>
  <c r="S80" i="18" s="1"/>
  <c r="K64" i="18"/>
  <c r="W64" i="18" s="1"/>
  <c r="J75" i="18"/>
  <c r="E87" i="18"/>
  <c r="J83" i="18"/>
  <c r="V83" i="18" s="1"/>
  <c r="F114" i="18"/>
  <c r="U114" i="18" s="1"/>
  <c r="G80" i="18"/>
  <c r="G87" i="18"/>
  <c r="H80" i="18"/>
  <c r="E64" i="18"/>
  <c r="E75" i="18"/>
  <c r="I34" i="18"/>
  <c r="H87" i="18"/>
  <c r="D83" i="18"/>
  <c r="I114" i="18"/>
  <c r="H95" i="18"/>
  <c r="E44" i="18"/>
  <c r="I80" i="18"/>
  <c r="F64" i="18"/>
  <c r="U64" i="18" s="1"/>
  <c r="F75" i="18"/>
  <c r="U75" i="18" s="1"/>
  <c r="I87" i="18"/>
  <c r="E83" i="18"/>
  <c r="J114" i="18"/>
  <c r="I95" i="18"/>
  <c r="F44" i="18"/>
  <c r="D64" i="18"/>
  <c r="J80" i="18"/>
  <c r="G64" i="18"/>
  <c r="G75" i="18"/>
  <c r="J95" i="18"/>
  <c r="H44" i="18"/>
  <c r="K80" i="18"/>
  <c r="W80" i="18" s="1"/>
  <c r="H64" i="18"/>
  <c r="H75" i="18"/>
  <c r="K114" i="18"/>
  <c r="W114" i="18" s="1"/>
  <c r="K95" i="18"/>
  <c r="W95" i="18" s="1"/>
  <c r="J44" i="18"/>
  <c r="E34" i="18"/>
  <c r="I64" i="18"/>
  <c r="I75" i="18"/>
  <c r="C95" i="18"/>
  <c r="G34" i="18"/>
  <c r="J64" i="18"/>
  <c r="D95" i="18"/>
  <c r="F34" i="18"/>
  <c r="U34" i="18" s="1"/>
  <c r="F95" i="18"/>
  <c r="T95" i="18" s="1"/>
  <c r="H34" i="18"/>
  <c r="J87" i="18"/>
  <c r="F83" i="18"/>
  <c r="T83" i="18" s="1"/>
  <c r="C114" i="18"/>
  <c r="E95" i="18"/>
  <c r="S95" i="18" s="1"/>
  <c r="K34" i="18"/>
  <c r="W34" i="18" s="1"/>
  <c r="K30" i="18"/>
  <c r="W30" i="18" s="1"/>
  <c r="I88" i="18"/>
  <c r="J88" i="18"/>
  <c r="D37" i="18"/>
  <c r="C78" i="18"/>
  <c r="D78" i="18"/>
  <c r="H109" i="18"/>
  <c r="T109" i="18" s="1"/>
  <c r="E78" i="18"/>
  <c r="S78" i="18" s="1"/>
  <c r="I37" i="18"/>
  <c r="J109" i="18"/>
  <c r="K88" i="18"/>
  <c r="W88" i="18" s="1"/>
  <c r="F78" i="18"/>
  <c r="H37" i="18"/>
  <c r="W78" i="18"/>
  <c r="K109" i="18"/>
  <c r="W109" i="18" s="1"/>
  <c r="C88" i="18"/>
  <c r="G78" i="18"/>
  <c r="J37" i="18"/>
  <c r="C109" i="18"/>
  <c r="D88" i="18"/>
  <c r="H78" i="18"/>
  <c r="K37" i="18"/>
  <c r="W37" i="18" s="1"/>
  <c r="C30" i="18"/>
  <c r="E37" i="18"/>
  <c r="R37" i="18" s="1"/>
  <c r="D109" i="18"/>
  <c r="E88" i="18"/>
  <c r="S88" i="18" s="1"/>
  <c r="I78" i="18"/>
  <c r="C37" i="18"/>
  <c r="D30" i="18"/>
  <c r="E109" i="18"/>
  <c r="F88" i="18"/>
  <c r="J78" i="18"/>
  <c r="F37" i="18"/>
  <c r="U109" i="18"/>
  <c r="U30" i="18"/>
  <c r="E66" i="18"/>
  <c r="E56" i="18"/>
  <c r="J33" i="18"/>
  <c r="U23" i="18"/>
  <c r="D66" i="18"/>
  <c r="C56" i="18"/>
  <c r="E27" i="18"/>
  <c r="G16" i="18"/>
  <c r="C49" i="18"/>
  <c r="H23" i="18"/>
  <c r="T23" i="18" s="1"/>
  <c r="F66" i="18"/>
  <c r="U66" i="18" s="1"/>
  <c r="E33" i="18"/>
  <c r="S33" i="18" s="1"/>
  <c r="C54" i="18"/>
  <c r="I23" i="18"/>
  <c r="G66" i="18"/>
  <c r="K16" i="18"/>
  <c r="H56" i="18"/>
  <c r="C23" i="18"/>
  <c r="I107" i="18"/>
  <c r="H61" i="18"/>
  <c r="F56" i="18"/>
  <c r="U56" i="18" s="1"/>
  <c r="D16" i="18"/>
  <c r="D54" i="18"/>
  <c r="K23" i="18"/>
  <c r="W23" i="18" s="1"/>
  <c r="H66" i="18"/>
  <c r="E16" i="18"/>
  <c r="J107" i="18"/>
  <c r="J61" i="18"/>
  <c r="F54" i="18"/>
  <c r="D23" i="18"/>
  <c r="I66" i="18"/>
  <c r="F16" i="18"/>
  <c r="U16" i="18" s="1"/>
  <c r="J56" i="18"/>
  <c r="K107" i="18"/>
  <c r="K61" i="18"/>
  <c r="W61" i="18" s="1"/>
  <c r="G54" i="18"/>
  <c r="E23" i="18"/>
  <c r="S23" i="18" s="1"/>
  <c r="J66" i="18"/>
  <c r="I16" i="18"/>
  <c r="K56" i="18"/>
  <c r="W56" i="18" s="1"/>
  <c r="C107" i="18"/>
  <c r="C61" i="18"/>
  <c r="D33" i="18"/>
  <c r="H54" i="18"/>
  <c r="K66" i="18"/>
  <c r="W66" i="18" s="1"/>
  <c r="J16" i="18"/>
  <c r="D107" i="18"/>
  <c r="D61" i="18"/>
  <c r="F33" i="18"/>
  <c r="I54" i="18"/>
  <c r="E107" i="18"/>
  <c r="S107" i="18" s="1"/>
  <c r="E61" i="18"/>
  <c r="S61" i="18" s="1"/>
  <c r="G33" i="18"/>
  <c r="I56" i="18"/>
  <c r="K54" i="18"/>
  <c r="W54" i="18" s="1"/>
  <c r="H49" i="18"/>
  <c r="C16" i="18"/>
  <c r="F61" i="18"/>
  <c r="U61" i="18" s="1"/>
  <c r="I33" i="18"/>
  <c r="J27" i="18"/>
  <c r="J49" i="18"/>
  <c r="G61" i="18"/>
  <c r="K33" i="18"/>
  <c r="W33" i="18" s="1"/>
  <c r="H33" i="18"/>
  <c r="J32" i="15"/>
  <c r="C78" i="15"/>
  <c r="E37" i="15"/>
  <c r="K45" i="15"/>
  <c r="W45" i="15" s="1"/>
  <c r="K32" i="15"/>
  <c r="W32" i="15" s="1"/>
  <c r="C95" i="15"/>
  <c r="D78" i="15"/>
  <c r="F37" i="15"/>
  <c r="U37" i="15" s="1"/>
  <c r="C45" i="15"/>
  <c r="W78" i="15"/>
  <c r="D95" i="15"/>
  <c r="E78" i="15"/>
  <c r="G37" i="15"/>
  <c r="C41" i="15"/>
  <c r="E95" i="15"/>
  <c r="S95" i="15" s="1"/>
  <c r="F78" i="15"/>
  <c r="U78" i="15" s="1"/>
  <c r="D41" i="15"/>
  <c r="G78" i="15"/>
  <c r="E41" i="15"/>
  <c r="H78" i="15"/>
  <c r="F41" i="15"/>
  <c r="C32" i="15"/>
  <c r="I78" i="15"/>
  <c r="D45" i="15"/>
  <c r="G41" i="15"/>
  <c r="E32" i="15"/>
  <c r="S32" i="15" s="1"/>
  <c r="F95" i="15"/>
  <c r="J78" i="15"/>
  <c r="H37" i="15"/>
  <c r="F45" i="15"/>
  <c r="H41" i="15"/>
  <c r="E45" i="15"/>
  <c r="S45" i="15" s="1"/>
  <c r="F32" i="15"/>
  <c r="U32" i="15" s="1"/>
  <c r="H95" i="15"/>
  <c r="J37" i="15"/>
  <c r="G45" i="15"/>
  <c r="I41" i="15"/>
  <c r="V41" i="15" s="1"/>
  <c r="H45" i="15"/>
  <c r="H32" i="15"/>
  <c r="J95" i="15"/>
  <c r="C37" i="15"/>
  <c r="I45" i="15"/>
  <c r="K41" i="15"/>
  <c r="W41" i="15" s="1"/>
  <c r="I32" i="15"/>
  <c r="K95" i="15"/>
  <c r="W95" i="15" s="1"/>
  <c r="J45" i="15"/>
  <c r="S81" i="15"/>
  <c r="H62" i="15"/>
  <c r="T62" i="15" s="1"/>
  <c r="J81" i="15"/>
  <c r="K47" i="15"/>
  <c r="W47" i="15" s="1"/>
  <c r="I90" i="15"/>
  <c r="C98" i="15"/>
  <c r="K81" i="15"/>
  <c r="W81" i="15" s="1"/>
  <c r="C47" i="15"/>
  <c r="J90" i="15"/>
  <c r="D98" i="15"/>
  <c r="I50" i="15"/>
  <c r="V50" i="15" s="1"/>
  <c r="K16" i="15"/>
  <c r="H31" i="15"/>
  <c r="C81" i="15"/>
  <c r="D47" i="15"/>
  <c r="K90" i="15"/>
  <c r="W90" i="15" s="1"/>
  <c r="E98" i="15"/>
  <c r="K50" i="15"/>
  <c r="W50" i="15" s="1"/>
  <c r="I110" i="15"/>
  <c r="V110" i="15" s="1"/>
  <c r="C16" i="15"/>
  <c r="D31" i="15"/>
  <c r="E47" i="15"/>
  <c r="I74" i="15"/>
  <c r="F98" i="15"/>
  <c r="T98" i="15" s="1"/>
  <c r="C50" i="15"/>
  <c r="K110" i="15"/>
  <c r="W110" i="15" s="1"/>
  <c r="D16" i="15"/>
  <c r="E31" i="15"/>
  <c r="K74" i="15"/>
  <c r="W74" i="15" s="1"/>
  <c r="G98" i="15"/>
  <c r="D50" i="15"/>
  <c r="E16" i="15"/>
  <c r="S16" i="15" s="1"/>
  <c r="D33" i="15"/>
  <c r="J31" i="15"/>
  <c r="V31" i="15" s="1"/>
  <c r="U62" i="15"/>
  <c r="K62" i="15"/>
  <c r="W62" i="15" s="1"/>
  <c r="D81" i="15"/>
  <c r="C90" i="15"/>
  <c r="D74" i="15"/>
  <c r="F50" i="15"/>
  <c r="U50" i="15" s="1"/>
  <c r="D110" i="15"/>
  <c r="G16" i="15"/>
  <c r="G33" i="15"/>
  <c r="K31" i="15"/>
  <c r="W31" i="15" s="1"/>
  <c r="G31" i="15"/>
  <c r="F31" i="15"/>
  <c r="U31" i="15" s="1"/>
  <c r="C62" i="15"/>
  <c r="D90" i="15"/>
  <c r="E74" i="15"/>
  <c r="S74" i="15" s="1"/>
  <c r="G50" i="15"/>
  <c r="E110" i="15"/>
  <c r="R110" i="15" s="1"/>
  <c r="H16" i="15"/>
  <c r="H33" i="15"/>
  <c r="D62" i="15"/>
  <c r="F81" i="15"/>
  <c r="U81" i="15" s="1"/>
  <c r="F47" i="15"/>
  <c r="E90" i="15"/>
  <c r="R90" i="15" s="1"/>
  <c r="F74" i="15"/>
  <c r="T74" i="15" s="1"/>
  <c r="H50" i="15"/>
  <c r="F110" i="15"/>
  <c r="U110" i="15" s="1"/>
  <c r="I16" i="15"/>
  <c r="I33" i="15"/>
  <c r="E62" i="15"/>
  <c r="G81" i="15"/>
  <c r="R81" i="15" s="1"/>
  <c r="H47" i="15"/>
  <c r="F90" i="15"/>
  <c r="G74" i="15"/>
  <c r="G110" i="15"/>
  <c r="J33" i="15"/>
  <c r="H81" i="15"/>
  <c r="I98" i="15"/>
  <c r="V98" i="15" s="1"/>
  <c r="H110" i="15"/>
  <c r="F54" i="15"/>
  <c r="U54" i="15" s="1"/>
  <c r="J44" i="15"/>
  <c r="V44" i="15" s="1"/>
  <c r="J23" i="15"/>
  <c r="J18" i="15"/>
  <c r="V18" i="15" s="1"/>
  <c r="W87" i="15"/>
  <c r="F109" i="15"/>
  <c r="H54" i="15"/>
  <c r="C23" i="15"/>
  <c r="C28" i="15"/>
  <c r="J25" i="15"/>
  <c r="V25" i="15" s="1"/>
  <c r="D87" i="15"/>
  <c r="D42" i="15"/>
  <c r="I54" i="15"/>
  <c r="D23" i="15"/>
  <c r="D28" i="15"/>
  <c r="K25" i="15"/>
  <c r="W25" i="15" s="1"/>
  <c r="F59" i="15"/>
  <c r="U59" i="15" s="1"/>
  <c r="E87" i="15"/>
  <c r="S87" i="15" s="1"/>
  <c r="E42" i="15"/>
  <c r="S42" i="15" s="1"/>
  <c r="S54" i="15"/>
  <c r="J54" i="15"/>
  <c r="E23" i="15"/>
  <c r="S23" i="15" s="1"/>
  <c r="E28" i="15"/>
  <c r="S28" i="15" s="1"/>
  <c r="C25" i="15"/>
  <c r="H59" i="15"/>
  <c r="F87" i="15"/>
  <c r="U87" i="15" s="1"/>
  <c r="F42" i="15"/>
  <c r="U42" i="15" s="1"/>
  <c r="S109" i="15"/>
  <c r="K54" i="15"/>
  <c r="W54" i="15" s="1"/>
  <c r="F28" i="15"/>
  <c r="D25" i="15"/>
  <c r="C18" i="15"/>
  <c r="I59" i="15"/>
  <c r="G87" i="15"/>
  <c r="G42" i="15"/>
  <c r="H109" i="15"/>
  <c r="C44" i="15"/>
  <c r="G28" i="15"/>
  <c r="E25" i="15"/>
  <c r="S25" i="15" s="1"/>
  <c r="D18" i="15"/>
  <c r="J59" i="15"/>
  <c r="H87" i="15"/>
  <c r="H42" i="15"/>
  <c r="J109" i="15"/>
  <c r="I109" i="15"/>
  <c r="E44" i="15"/>
  <c r="H28" i="15"/>
  <c r="F25" i="15"/>
  <c r="U25" i="15" s="1"/>
  <c r="E18" i="15"/>
  <c r="S18" i="15" s="1"/>
  <c r="K59" i="15"/>
  <c r="W59" i="15" s="1"/>
  <c r="I87" i="15"/>
  <c r="I42" i="15"/>
  <c r="K109" i="15"/>
  <c r="W109" i="15" s="1"/>
  <c r="F44" i="15"/>
  <c r="I28" i="15"/>
  <c r="G25" i="15"/>
  <c r="F18" i="15"/>
  <c r="C59" i="15"/>
  <c r="J42" i="15"/>
  <c r="D54" i="15"/>
  <c r="H44" i="15"/>
  <c r="H23" i="15"/>
  <c r="H18" i="15"/>
  <c r="E59" i="15"/>
  <c r="R59" i="15" s="1"/>
  <c r="D109" i="15"/>
  <c r="I23" i="15"/>
  <c r="J87" i="15"/>
  <c r="H82" i="16"/>
  <c r="E22" i="16"/>
  <c r="S22" i="16" s="1"/>
  <c r="E37" i="16"/>
  <c r="S37" i="16" s="1"/>
  <c r="K42" i="16"/>
  <c r="W42" i="16" s="1"/>
  <c r="J70" i="16"/>
  <c r="V70" i="16" s="1"/>
  <c r="H40" i="16"/>
  <c r="C64" i="16"/>
  <c r="I107" i="16"/>
  <c r="U22" i="16"/>
  <c r="K82" i="16"/>
  <c r="W82" i="16" s="1"/>
  <c r="I22" i="16"/>
  <c r="D70" i="16"/>
  <c r="E25" i="16"/>
  <c r="S25" i="16" s="1"/>
  <c r="G64" i="16"/>
  <c r="C82" i="16"/>
  <c r="J22" i="16"/>
  <c r="C42" i="16"/>
  <c r="C56" i="16"/>
  <c r="H64" i="16"/>
  <c r="C107" i="16"/>
  <c r="D82" i="16"/>
  <c r="K22" i="16"/>
  <c r="W22" i="16" s="1"/>
  <c r="D42" i="16"/>
  <c r="E56" i="16"/>
  <c r="R56" i="16" s="1"/>
  <c r="I64" i="16"/>
  <c r="D107" i="16"/>
  <c r="C22" i="16"/>
  <c r="E42" i="16"/>
  <c r="S42" i="16" s="1"/>
  <c r="F56" i="16"/>
  <c r="K40" i="16"/>
  <c r="W40" i="16" s="1"/>
  <c r="J64" i="16"/>
  <c r="E107" i="16"/>
  <c r="R107" i="16" s="1"/>
  <c r="D22" i="16"/>
  <c r="H37" i="16"/>
  <c r="F42" i="16"/>
  <c r="U42" i="16" s="1"/>
  <c r="G56" i="16"/>
  <c r="C40" i="16"/>
  <c r="C44" i="16"/>
  <c r="J37" i="16"/>
  <c r="K30" i="16"/>
  <c r="W30" i="16" s="1"/>
  <c r="F44" i="16"/>
  <c r="U44" i="16" s="1"/>
  <c r="K37" i="16"/>
  <c r="W37" i="16" s="1"/>
  <c r="H44" i="16"/>
  <c r="E82" i="16"/>
  <c r="R82" i="16" s="1"/>
  <c r="C37" i="16"/>
  <c r="I42" i="16"/>
  <c r="V42" i="16" s="1"/>
  <c r="H70" i="16"/>
  <c r="J56" i="16"/>
  <c r="F40" i="16"/>
  <c r="F107" i="16"/>
  <c r="I95" i="16"/>
  <c r="H107" i="16"/>
  <c r="J30" i="16"/>
  <c r="V30" i="16" s="1"/>
  <c r="D25" i="16"/>
  <c r="H95" i="16"/>
  <c r="T95" i="16" s="1"/>
  <c r="K54" i="16"/>
  <c r="W54" i="16" s="1"/>
  <c r="F25" i="16"/>
  <c r="U25" i="16" s="1"/>
  <c r="J95" i="16"/>
  <c r="G25" i="16"/>
  <c r="K95" i="16"/>
  <c r="W95" i="16" s="1"/>
  <c r="C95" i="16"/>
  <c r="E94" i="16"/>
  <c r="C54" i="16"/>
  <c r="U95" i="16"/>
  <c r="C30" i="16"/>
  <c r="D95" i="16"/>
  <c r="G94" i="16"/>
  <c r="D54" i="16"/>
  <c r="E11" i="16"/>
  <c r="D30" i="16"/>
  <c r="E95" i="16"/>
  <c r="H94" i="16"/>
  <c r="E54" i="16"/>
  <c r="M116" i="16"/>
  <c r="E30" i="16"/>
  <c r="I94" i="16"/>
  <c r="F54" i="16"/>
  <c r="F30" i="16"/>
  <c r="H25" i="16"/>
  <c r="J94" i="16"/>
  <c r="G54" i="16"/>
  <c r="G30" i="16"/>
  <c r="J25" i="16"/>
  <c r="V25" i="16" s="1"/>
  <c r="K94" i="16"/>
  <c r="W94" i="16" s="1"/>
  <c r="H54" i="16"/>
  <c r="H30" i="16"/>
  <c r="K25" i="16"/>
  <c r="W25" i="16" s="1"/>
  <c r="C94" i="16"/>
  <c r="I54" i="16"/>
  <c r="V54" i="16" s="1"/>
  <c r="C25" i="16"/>
  <c r="G61" i="16"/>
  <c r="D78" i="16"/>
  <c r="I58" i="16"/>
  <c r="J85" i="16"/>
  <c r="G99" i="16"/>
  <c r="J49" i="16"/>
  <c r="I35" i="16"/>
  <c r="J20" i="16"/>
  <c r="C63" i="16"/>
  <c r="H111" i="16"/>
  <c r="C31" i="16"/>
  <c r="E78" i="16"/>
  <c r="J58" i="16"/>
  <c r="C92" i="16"/>
  <c r="K85" i="16"/>
  <c r="W85" i="16" s="1"/>
  <c r="H99" i="16"/>
  <c r="T99" i="16" s="1"/>
  <c r="K49" i="16"/>
  <c r="W49" i="16" s="1"/>
  <c r="J35" i="16"/>
  <c r="K20" i="16"/>
  <c r="W20" i="16" s="1"/>
  <c r="D63" i="16"/>
  <c r="I111" i="16"/>
  <c r="J31" i="16"/>
  <c r="F78" i="16"/>
  <c r="K58" i="16"/>
  <c r="W58" i="16" s="1"/>
  <c r="E92" i="16"/>
  <c r="S92" i="16" s="1"/>
  <c r="C85" i="16"/>
  <c r="C109" i="16"/>
  <c r="I99" i="16"/>
  <c r="C49" i="16"/>
  <c r="K35" i="16"/>
  <c r="W35" i="16" s="1"/>
  <c r="E63" i="16"/>
  <c r="G78" i="16"/>
  <c r="C58" i="16"/>
  <c r="F92" i="16"/>
  <c r="T92" i="16" s="1"/>
  <c r="H61" i="16"/>
  <c r="T61" i="16" s="1"/>
  <c r="D85" i="16"/>
  <c r="D109" i="16"/>
  <c r="D49" i="16"/>
  <c r="C35" i="16"/>
  <c r="F63" i="16"/>
  <c r="D31" i="16"/>
  <c r="H78" i="16"/>
  <c r="D58" i="16"/>
  <c r="G92" i="16"/>
  <c r="J61" i="16"/>
  <c r="E85" i="16"/>
  <c r="S85" i="16" s="1"/>
  <c r="E109" i="16"/>
  <c r="S109" i="16" s="1"/>
  <c r="E49" i="16"/>
  <c r="D35" i="16"/>
  <c r="G63" i="16"/>
  <c r="J78" i="16"/>
  <c r="I92" i="16"/>
  <c r="C61" i="16"/>
  <c r="G85" i="16"/>
  <c r="H109" i="16"/>
  <c r="G109" i="16"/>
  <c r="G49" i="16"/>
  <c r="C20" i="16"/>
  <c r="I63" i="16"/>
  <c r="V63" i="16" s="1"/>
  <c r="K78" i="16"/>
  <c r="W78" i="16" s="1"/>
  <c r="J92" i="16"/>
  <c r="D61" i="16"/>
  <c r="J99" i="16"/>
  <c r="E20" i="16"/>
  <c r="E61" i="16"/>
  <c r="C99" i="16"/>
  <c r="E58" i="16"/>
  <c r="D99" i="16"/>
  <c r="G20" i="16"/>
  <c r="F31" i="16"/>
  <c r="E99" i="16"/>
  <c r="I31" i="16"/>
  <c r="H58" i="16"/>
  <c r="I20" i="16"/>
  <c r="C111" i="16"/>
  <c r="F58" i="16"/>
  <c r="U58" i="16" s="1"/>
  <c r="E52" i="14"/>
  <c r="E102" i="14"/>
  <c r="C85" i="14"/>
  <c r="D37" i="14"/>
  <c r="F54" i="14"/>
  <c r="G85" i="14"/>
  <c r="F52" i="14"/>
  <c r="F102" i="14"/>
  <c r="U102" i="14" s="1"/>
  <c r="D85" i="14"/>
  <c r="E37" i="14"/>
  <c r="S37" i="14" s="1"/>
  <c r="G54" i="14"/>
  <c r="G52" i="14"/>
  <c r="G102" i="14"/>
  <c r="E85" i="14"/>
  <c r="S85" i="14" s="1"/>
  <c r="F37" i="14"/>
  <c r="H54" i="14"/>
  <c r="H52" i="14"/>
  <c r="J27" i="14"/>
  <c r="H102" i="14"/>
  <c r="F85" i="14"/>
  <c r="U85" i="14" s="1"/>
  <c r="I54" i="14"/>
  <c r="I52" i="14"/>
  <c r="K27" i="14"/>
  <c r="W27" i="14" s="1"/>
  <c r="I102" i="14"/>
  <c r="J54" i="14"/>
  <c r="C27" i="14"/>
  <c r="J102" i="14"/>
  <c r="K54" i="14"/>
  <c r="W54" i="14" s="1"/>
  <c r="D27" i="14"/>
  <c r="K102" i="14"/>
  <c r="W102" i="14" s="1"/>
  <c r="E27" i="14"/>
  <c r="H37" i="14"/>
  <c r="F27" i="14"/>
  <c r="T27" i="14" s="1"/>
  <c r="H85" i="14"/>
  <c r="I37" i="14"/>
  <c r="C37" i="14"/>
  <c r="W85" i="14"/>
  <c r="K52" i="14"/>
  <c r="W52" i="14" s="1"/>
  <c r="G27" i="14"/>
  <c r="C102" i="14"/>
  <c r="I85" i="14"/>
  <c r="J37" i="14"/>
  <c r="C54" i="14"/>
  <c r="J85" i="14"/>
  <c r="K37" i="14"/>
  <c r="W37" i="14" s="1"/>
  <c r="D54" i="14"/>
  <c r="F18" i="14"/>
  <c r="F36" i="14"/>
  <c r="U36" i="14" s="1"/>
  <c r="C28" i="14"/>
  <c r="J110" i="14"/>
  <c r="H18" i="14"/>
  <c r="H36" i="14"/>
  <c r="D28" i="14"/>
  <c r="K110" i="14"/>
  <c r="W110" i="14" s="1"/>
  <c r="I18" i="14"/>
  <c r="I36" i="14"/>
  <c r="E28" i="14"/>
  <c r="C110" i="14"/>
  <c r="J18" i="14"/>
  <c r="F28" i="14"/>
  <c r="D110" i="14"/>
  <c r="K18" i="14"/>
  <c r="W18" i="14" s="1"/>
  <c r="J36" i="14"/>
  <c r="G28" i="14"/>
  <c r="E110" i="14"/>
  <c r="K36" i="14"/>
  <c r="W36" i="14" s="1"/>
  <c r="H28" i="14"/>
  <c r="F110" i="14"/>
  <c r="T110" i="14" s="1"/>
  <c r="C36" i="14"/>
  <c r="I28" i="14"/>
  <c r="G110" i="14"/>
  <c r="D36" i="14"/>
  <c r="C18" i="14"/>
  <c r="G36" i="14"/>
  <c r="D18" i="14"/>
  <c r="E36" i="14"/>
  <c r="S36" i="14" s="1"/>
  <c r="M116" i="14"/>
  <c r="I88" i="14"/>
  <c r="V88" i="14" s="1"/>
  <c r="C26" i="14"/>
  <c r="G60" i="14"/>
  <c r="E74" i="14"/>
  <c r="E34" i="14"/>
  <c r="D26" i="14"/>
  <c r="H60" i="14"/>
  <c r="G74" i="14"/>
  <c r="F34" i="14"/>
  <c r="U34" i="14" s="1"/>
  <c r="E26" i="14"/>
  <c r="S26" i="14" s="1"/>
  <c r="I60" i="14"/>
  <c r="G24" i="14"/>
  <c r="H61" i="14"/>
  <c r="G34" i="14"/>
  <c r="F26" i="14"/>
  <c r="C66" i="14"/>
  <c r="J60" i="14"/>
  <c r="H24" i="14"/>
  <c r="T24" i="14" s="1"/>
  <c r="E90" i="14"/>
  <c r="K61" i="14"/>
  <c r="W61" i="14" s="1"/>
  <c r="H34" i="14"/>
  <c r="G26" i="14"/>
  <c r="D66" i="14"/>
  <c r="K60" i="14"/>
  <c r="W60" i="14" s="1"/>
  <c r="C112" i="14"/>
  <c r="C75" i="14"/>
  <c r="I24" i="14"/>
  <c r="K88" i="14"/>
  <c r="W88" i="14" s="1"/>
  <c r="I34" i="14"/>
  <c r="E66" i="14"/>
  <c r="S66" i="14" s="1"/>
  <c r="C60" i="14"/>
  <c r="J24" i="14"/>
  <c r="N29" i="14"/>
  <c r="C88" i="14"/>
  <c r="J34" i="14"/>
  <c r="F66" i="14"/>
  <c r="D60" i="14"/>
  <c r="G75" i="14"/>
  <c r="K24" i="14"/>
  <c r="W24" i="14" s="1"/>
  <c r="D88" i="14"/>
  <c r="K34" i="14"/>
  <c r="W34" i="14" s="1"/>
  <c r="G66" i="14"/>
  <c r="E60" i="14"/>
  <c r="S60" i="14" s="1"/>
  <c r="C24" i="14"/>
  <c r="E88" i="14"/>
  <c r="F40" i="14"/>
  <c r="U40" i="14" s="1"/>
  <c r="C34" i="14"/>
  <c r="H66" i="14"/>
  <c r="D24" i="14"/>
  <c r="F88" i="14"/>
  <c r="U88" i="14" s="1"/>
  <c r="I26" i="14"/>
  <c r="E24" i="14"/>
  <c r="G99" i="14"/>
  <c r="C49" i="13"/>
  <c r="D49" i="13"/>
  <c r="G49" i="13"/>
  <c r="J18" i="13"/>
  <c r="W27" i="13"/>
  <c r="H27" i="13"/>
  <c r="I27" i="13"/>
  <c r="J66" i="13"/>
  <c r="V66" i="13" s="1"/>
  <c r="C72" i="13"/>
  <c r="D18" i="13"/>
  <c r="K49" i="13"/>
  <c r="W49" i="13" s="1"/>
  <c r="J68" i="13"/>
  <c r="K88" i="13"/>
  <c r="W88" i="13" s="1"/>
  <c r="K106" i="13"/>
  <c r="W106" i="13" s="1"/>
  <c r="G68" i="13"/>
  <c r="D88" i="13"/>
  <c r="D106" i="13"/>
  <c r="D30" i="13"/>
  <c r="H68" i="13"/>
  <c r="E88" i="13"/>
  <c r="S88" i="13" s="1"/>
  <c r="E30" i="13"/>
  <c r="R21" i="13"/>
  <c r="G88" i="13"/>
  <c r="F30" i="13"/>
  <c r="U30" i="13" s="1"/>
  <c r="K68" i="13"/>
  <c r="W68" i="13" s="1"/>
  <c r="I88" i="13"/>
  <c r="G30" i="13"/>
  <c r="C68" i="13"/>
  <c r="I30" i="13"/>
  <c r="E68" i="13"/>
  <c r="S68" i="13" s="1"/>
  <c r="F68" i="13"/>
  <c r="U68" i="13" s="1"/>
  <c r="E106" i="13"/>
  <c r="S106" i="13" s="1"/>
  <c r="I68" i="13"/>
  <c r="J106" i="13"/>
  <c r="V106" i="13" s="1"/>
  <c r="Q21" i="13"/>
  <c r="G114" i="13"/>
  <c r="H85" i="13"/>
  <c r="G78" i="13"/>
  <c r="H114" i="13"/>
  <c r="H112" i="13"/>
  <c r="F75" i="13"/>
  <c r="U75" i="13" s="1"/>
  <c r="J111" i="13"/>
  <c r="H100" i="13"/>
  <c r="G54" i="13"/>
  <c r="I114" i="13"/>
  <c r="I112" i="13"/>
  <c r="G75" i="13"/>
  <c r="S114" i="13"/>
  <c r="W75" i="13"/>
  <c r="G58" i="13"/>
  <c r="K85" i="13"/>
  <c r="W85" i="13" s="1"/>
  <c r="I78" i="13"/>
  <c r="J114" i="13"/>
  <c r="J112" i="13"/>
  <c r="F88" i="13"/>
  <c r="H75" i="13"/>
  <c r="D111" i="13"/>
  <c r="D93" i="13"/>
  <c r="H30" i="13"/>
  <c r="J100" i="13"/>
  <c r="D99" i="13"/>
  <c r="I54" i="13"/>
  <c r="C22" i="13"/>
  <c r="R114" i="13"/>
  <c r="F93" i="13"/>
  <c r="U93" i="13" s="1"/>
  <c r="J54" i="13"/>
  <c r="C51" i="13"/>
  <c r="K114" i="13"/>
  <c r="W114" i="13" s="1"/>
  <c r="G81" i="13"/>
  <c r="F107" i="13"/>
  <c r="I75" i="13"/>
  <c r="U26" i="13"/>
  <c r="I58" i="13"/>
  <c r="D85" i="13"/>
  <c r="K78" i="13"/>
  <c r="W78" i="13" s="1"/>
  <c r="D51" i="13"/>
  <c r="K76" i="13"/>
  <c r="W76" i="13" s="1"/>
  <c r="H107" i="13"/>
  <c r="G36" i="13"/>
  <c r="F111" i="13"/>
  <c r="U111" i="13" s="1"/>
  <c r="G93" i="13"/>
  <c r="R93" i="13" s="1"/>
  <c r="J30" i="13"/>
  <c r="D105" i="13"/>
  <c r="F99" i="13"/>
  <c r="U99" i="13" s="1"/>
  <c r="K54" i="13"/>
  <c r="W54" i="13" s="1"/>
  <c r="U22" i="13"/>
  <c r="J58" i="13"/>
  <c r="E85" i="13"/>
  <c r="S85" i="13" s="1"/>
  <c r="E51" i="13"/>
  <c r="S51" i="13" s="1"/>
  <c r="K112" i="13"/>
  <c r="W112" i="13" s="1"/>
  <c r="I107" i="13"/>
  <c r="H88" i="13"/>
  <c r="I36" i="13"/>
  <c r="G111" i="13"/>
  <c r="K30" i="13"/>
  <c r="W30" i="13" s="1"/>
  <c r="G99" i="13"/>
  <c r="S93" i="13"/>
  <c r="K58" i="13"/>
  <c r="W58" i="13" s="1"/>
  <c r="F85" i="13"/>
  <c r="U85" i="13" s="1"/>
  <c r="H51" i="13"/>
  <c r="C112" i="13"/>
  <c r="J107" i="13"/>
  <c r="J36" i="13"/>
  <c r="H111" i="13"/>
  <c r="H93" i="13"/>
  <c r="K100" i="13"/>
  <c r="W100" i="13" s="1"/>
  <c r="W111" i="13"/>
  <c r="C58" i="13"/>
  <c r="C109" i="13"/>
  <c r="G85" i="13"/>
  <c r="C114" i="13"/>
  <c r="G70" i="13"/>
  <c r="E76" i="13"/>
  <c r="K107" i="13"/>
  <c r="W107" i="13" s="1"/>
  <c r="J88" i="13"/>
  <c r="K36" i="13"/>
  <c r="W36" i="13" s="1"/>
  <c r="I111" i="13"/>
  <c r="G106" i="13"/>
  <c r="C100" i="13"/>
  <c r="H105" i="13"/>
  <c r="I99" i="13"/>
  <c r="U81" i="13"/>
  <c r="C78" i="13"/>
  <c r="D114" i="13"/>
  <c r="H70" i="13"/>
  <c r="T70" i="13" s="1"/>
  <c r="F76" i="13"/>
  <c r="D112" i="13"/>
  <c r="C107" i="13"/>
  <c r="J75" i="13"/>
  <c r="C36" i="13"/>
  <c r="H106" i="13"/>
  <c r="I93" i="13"/>
  <c r="D100" i="13"/>
  <c r="I105" i="13"/>
  <c r="C54" i="13"/>
  <c r="E22" i="13"/>
  <c r="S22" i="13" s="1"/>
  <c r="D78" i="13"/>
  <c r="I70" i="13"/>
  <c r="D107" i="13"/>
  <c r="C75" i="13"/>
  <c r="J93" i="13"/>
  <c r="J105" i="13"/>
  <c r="G22" i="13"/>
  <c r="H114" i="6"/>
  <c r="D69" i="6"/>
  <c r="E63" i="6"/>
  <c r="S63" i="6" s="1"/>
  <c r="F30" i="6"/>
  <c r="T30" i="6" s="1"/>
  <c r="C45" i="6"/>
  <c r="F33" i="6"/>
  <c r="W63" i="6"/>
  <c r="J114" i="6"/>
  <c r="H69" i="6"/>
  <c r="G81" i="6"/>
  <c r="K43" i="6"/>
  <c r="W43" i="6" s="1"/>
  <c r="W45" i="6"/>
  <c r="C30" i="6"/>
  <c r="J69" i="6"/>
  <c r="I81" i="6"/>
  <c r="F63" i="6"/>
  <c r="G30" i="6"/>
  <c r="R30" i="6" s="1"/>
  <c r="E45" i="6"/>
  <c r="S33" i="6"/>
  <c r="E91" i="6"/>
  <c r="S91" i="6" s="1"/>
  <c r="K69" i="6"/>
  <c r="W69" i="6" s="1"/>
  <c r="J81" i="6"/>
  <c r="F45" i="6"/>
  <c r="D33" i="6"/>
  <c r="D63" i="6"/>
  <c r="F22" i="6"/>
  <c r="U22" i="6" s="1"/>
  <c r="F91" i="6"/>
  <c r="C69" i="6"/>
  <c r="K81" i="6"/>
  <c r="W81" i="6" s="1"/>
  <c r="J45" i="6"/>
  <c r="G33" i="6"/>
  <c r="R33" i="6" s="1"/>
  <c r="G91" i="6"/>
  <c r="C81" i="6"/>
  <c r="E43" i="6"/>
  <c r="S43" i="6" s="1"/>
  <c r="D45" i="6"/>
  <c r="H33" i="6"/>
  <c r="D114" i="6"/>
  <c r="H91" i="6"/>
  <c r="E22" i="6"/>
  <c r="S22" i="6" s="1"/>
  <c r="F43" i="6"/>
  <c r="T43" i="6" s="1"/>
  <c r="G45" i="6"/>
  <c r="I33" i="6"/>
  <c r="W91" i="6"/>
  <c r="E114" i="6"/>
  <c r="I91" i="6"/>
  <c r="H22" i="6"/>
  <c r="G43" i="6"/>
  <c r="H45" i="6"/>
  <c r="K33" i="6"/>
  <c r="W33" i="6" s="1"/>
  <c r="F114" i="6"/>
  <c r="J91" i="6"/>
  <c r="J63" i="6"/>
  <c r="D30" i="6"/>
  <c r="I43" i="6"/>
  <c r="I45" i="6"/>
  <c r="C33" i="6"/>
  <c r="H63" i="6"/>
  <c r="G63" i="6"/>
  <c r="G114" i="6"/>
  <c r="C63" i="6"/>
  <c r="C95" i="6"/>
  <c r="U51" i="6"/>
  <c r="E95" i="6"/>
  <c r="K26" i="6"/>
  <c r="W26" i="6" s="1"/>
  <c r="I48" i="6"/>
  <c r="D51" i="6"/>
  <c r="C66" i="6"/>
  <c r="G26" i="6"/>
  <c r="J51" i="6"/>
  <c r="C51" i="6"/>
  <c r="W95" i="6"/>
  <c r="G51" i="6"/>
  <c r="D66" i="6"/>
  <c r="E51" i="6"/>
  <c r="S51" i="6" s="1"/>
  <c r="W92" i="6"/>
  <c r="E66" i="6"/>
  <c r="I51" i="6"/>
  <c r="F95" i="6"/>
  <c r="U95" i="6" s="1"/>
  <c r="F66" i="6"/>
  <c r="I95" i="6"/>
  <c r="G66" i="6"/>
  <c r="J95" i="6"/>
  <c r="H66" i="6"/>
  <c r="J66" i="6"/>
  <c r="U97" i="6"/>
  <c r="H87" i="6"/>
  <c r="I79" i="6"/>
  <c r="G97" i="6"/>
  <c r="D78" i="6"/>
  <c r="D31" i="6"/>
  <c r="I71" i="6"/>
  <c r="H102" i="6"/>
  <c r="E88" i="6"/>
  <c r="S88" i="6" s="1"/>
  <c r="D48" i="6"/>
  <c r="I87" i="6"/>
  <c r="J79" i="6"/>
  <c r="E78" i="6"/>
  <c r="I102" i="6"/>
  <c r="F88" i="6"/>
  <c r="E48" i="6"/>
  <c r="S48" i="6" s="1"/>
  <c r="U71" i="6"/>
  <c r="I104" i="6"/>
  <c r="D105" i="6"/>
  <c r="K79" i="6"/>
  <c r="W79" i="6" s="1"/>
  <c r="F78" i="6"/>
  <c r="U78" i="6" s="1"/>
  <c r="I46" i="6"/>
  <c r="K71" i="6"/>
  <c r="W71" i="6" s="1"/>
  <c r="J102" i="6"/>
  <c r="F67" i="6"/>
  <c r="U67" i="6" s="1"/>
  <c r="G88" i="6"/>
  <c r="H48" i="6"/>
  <c r="D104" i="6"/>
  <c r="E103" i="6"/>
  <c r="S103" i="6" s="1"/>
  <c r="E104" i="6"/>
  <c r="I78" i="6"/>
  <c r="F103" i="6"/>
  <c r="E71" i="6"/>
  <c r="S71" i="6" s="1"/>
  <c r="I67" i="6"/>
  <c r="J88" i="6"/>
  <c r="K104" i="6"/>
  <c r="W104" i="6" s="1"/>
  <c r="C104" i="6"/>
  <c r="J105" i="6"/>
  <c r="J87" i="6"/>
  <c r="J78" i="6"/>
  <c r="G103" i="6"/>
  <c r="J67" i="6"/>
  <c r="C26" i="6"/>
  <c r="F46" i="6"/>
  <c r="H97" i="6"/>
  <c r="T97" i="6" s="1"/>
  <c r="K105" i="6"/>
  <c r="W105" i="6" s="1"/>
  <c r="C87" i="6"/>
  <c r="K97" i="6"/>
  <c r="W97" i="6" s="1"/>
  <c r="K78" i="6"/>
  <c r="W78" i="6" s="1"/>
  <c r="H103" i="6"/>
  <c r="K67" i="6"/>
  <c r="W67" i="6" s="1"/>
  <c r="E26" i="6"/>
  <c r="J43" i="6"/>
  <c r="H105" i="6"/>
  <c r="H78" i="6"/>
  <c r="I88" i="6"/>
  <c r="G104" i="6"/>
  <c r="F104" i="6"/>
  <c r="U104" i="6" s="1"/>
  <c r="I105" i="6"/>
  <c r="E31" i="6"/>
  <c r="G31" i="6"/>
  <c r="H104" i="6"/>
  <c r="G92" i="6"/>
  <c r="F92" i="6"/>
  <c r="C105" i="6"/>
  <c r="D87" i="6"/>
  <c r="E79" i="6"/>
  <c r="S79" i="6" s="1"/>
  <c r="C97" i="6"/>
  <c r="C79" i="6"/>
  <c r="G48" i="6"/>
  <c r="I103" i="6"/>
  <c r="D102" i="6"/>
  <c r="F26" i="6"/>
  <c r="D92" i="6"/>
  <c r="G46" i="6"/>
  <c r="E92" i="6"/>
  <c r="K88" i="6"/>
  <c r="W88" i="6" s="1"/>
  <c r="J104" i="6"/>
  <c r="H92" i="6"/>
  <c r="C92" i="6"/>
  <c r="F87" i="6"/>
  <c r="U87" i="6" s="1"/>
  <c r="G79" i="6"/>
  <c r="E97" i="6"/>
  <c r="S97" i="6" s="1"/>
  <c r="K48" i="6"/>
  <c r="W48" i="6" s="1"/>
  <c r="K103" i="6"/>
  <c r="W103" i="6" s="1"/>
  <c r="F102" i="6"/>
  <c r="U102" i="6" s="1"/>
  <c r="C88" i="6"/>
  <c r="K46" i="6"/>
  <c r="W46" i="6" s="1"/>
  <c r="E105" i="6"/>
  <c r="E87" i="6"/>
  <c r="S87" i="6" s="1"/>
  <c r="F79" i="6"/>
  <c r="D97" i="6"/>
  <c r="J48" i="6"/>
  <c r="J103" i="6"/>
  <c r="E102" i="6"/>
  <c r="S102" i="6" s="1"/>
  <c r="R102" i="6"/>
  <c r="J92" i="6"/>
  <c r="H79" i="6"/>
  <c r="F48" i="6"/>
  <c r="D55" i="4"/>
  <c r="K105" i="4"/>
  <c r="W105" i="4" s="1"/>
  <c r="I55" i="4"/>
  <c r="D103" i="4"/>
  <c r="D67" i="4"/>
  <c r="C67" i="4"/>
  <c r="I115" i="4"/>
  <c r="E95" i="4"/>
  <c r="S95" i="4" s="1"/>
  <c r="U57" i="4"/>
  <c r="U59" i="4"/>
  <c r="D59" i="4"/>
  <c r="E83" i="4"/>
  <c r="F55" i="4"/>
  <c r="E103" i="4"/>
  <c r="S103" i="4" s="1"/>
  <c r="E67" i="4"/>
  <c r="K44" i="4"/>
  <c r="W44" i="4" s="1"/>
  <c r="I45" i="4"/>
  <c r="E80" i="4"/>
  <c r="E94" i="4"/>
  <c r="S94" i="4" s="1"/>
  <c r="J44" i="4"/>
  <c r="D80" i="4"/>
  <c r="C58" i="4"/>
  <c r="D94" i="4"/>
  <c r="J56" i="4"/>
  <c r="I92" i="4"/>
  <c r="F56" i="4"/>
  <c r="U56" i="4" s="1"/>
  <c r="I57" i="4"/>
  <c r="K34" i="4"/>
  <c r="W34" i="4" s="1"/>
  <c r="K104" i="4"/>
  <c r="W104" i="4" s="1"/>
  <c r="E56" i="4"/>
  <c r="D106" i="4"/>
  <c r="F92" i="4"/>
  <c r="U92" i="4" s="1"/>
  <c r="F91" i="4"/>
  <c r="I69" i="4"/>
  <c r="D46" i="4"/>
  <c r="D91" i="4"/>
  <c r="J33" i="4"/>
  <c r="D23" i="4"/>
  <c r="D31" i="4"/>
  <c r="K46" i="4"/>
  <c r="W46" i="4" s="1"/>
  <c r="D82" i="4"/>
  <c r="I79" i="4"/>
  <c r="C31" i="4"/>
  <c r="F71" i="4"/>
  <c r="J32" i="4"/>
  <c r="D115" i="4"/>
  <c r="C81" i="4"/>
  <c r="C115" i="4"/>
  <c r="K45" i="4"/>
  <c r="W45" i="4" s="1"/>
  <c r="I80" i="4"/>
  <c r="I114" i="4"/>
  <c r="H114" i="4"/>
  <c r="K114" i="4"/>
  <c r="W114" i="4" s="1"/>
  <c r="J114" i="4"/>
  <c r="C114" i="4"/>
  <c r="D114" i="4"/>
  <c r="E114" i="4"/>
  <c r="S114" i="4" s="1"/>
  <c r="G114" i="4"/>
  <c r="F114" i="4"/>
  <c r="U114" i="4" s="1"/>
  <c r="G66" i="4"/>
  <c r="H66" i="4"/>
  <c r="F66" i="4"/>
  <c r="U66" i="4" s="1"/>
  <c r="E66" i="4"/>
  <c r="I66" i="4"/>
  <c r="J66" i="4"/>
  <c r="K66" i="4"/>
  <c r="W66" i="4" s="1"/>
  <c r="D66" i="4"/>
  <c r="H100" i="4"/>
  <c r="F100" i="4"/>
  <c r="I100" i="4"/>
  <c r="D100" i="4"/>
  <c r="C100" i="4"/>
  <c r="E100" i="4"/>
  <c r="J100" i="4"/>
  <c r="G100" i="4"/>
  <c r="K100" i="4"/>
  <c r="W100" i="4" s="1"/>
  <c r="H40" i="4"/>
  <c r="I40" i="4"/>
  <c r="J40" i="4"/>
  <c r="G40" i="4"/>
  <c r="E40" i="4"/>
  <c r="S40" i="4" s="1"/>
  <c r="D40" i="4"/>
  <c r="F40" i="4"/>
  <c r="U40" i="4" s="1"/>
  <c r="K40" i="4"/>
  <c r="W40" i="4" s="1"/>
  <c r="C40" i="4"/>
  <c r="G108" i="4"/>
  <c r="J108" i="4"/>
  <c r="K108" i="4"/>
  <c r="W108" i="4" s="1"/>
  <c r="H108" i="4"/>
  <c r="D108" i="4"/>
  <c r="I108" i="4"/>
  <c r="E108" i="4"/>
  <c r="S108" i="4" s="1"/>
  <c r="F108" i="4"/>
  <c r="C108" i="4"/>
  <c r="G96" i="4"/>
  <c r="E96" i="4"/>
  <c r="S96" i="4" s="1"/>
  <c r="J96" i="4"/>
  <c r="F96" i="4"/>
  <c r="I96" i="4"/>
  <c r="H96" i="4"/>
  <c r="C96" i="4"/>
  <c r="K96" i="4"/>
  <c r="W96" i="4" s="1"/>
  <c r="D96" i="4"/>
  <c r="G84" i="4"/>
  <c r="J84" i="4"/>
  <c r="C84" i="4"/>
  <c r="H84" i="4"/>
  <c r="F84" i="4"/>
  <c r="K84" i="4"/>
  <c r="W84" i="4" s="1"/>
  <c r="D84" i="4"/>
  <c r="E84" i="4"/>
  <c r="I84" i="4"/>
  <c r="G72" i="4"/>
  <c r="I72" i="4"/>
  <c r="H72" i="4"/>
  <c r="K72" i="4"/>
  <c r="W72" i="4" s="1"/>
  <c r="E72" i="4"/>
  <c r="S72" i="4" s="1"/>
  <c r="C72" i="4"/>
  <c r="D72" i="4"/>
  <c r="F72" i="4"/>
  <c r="J72" i="4"/>
  <c r="G60" i="4"/>
  <c r="C60" i="4"/>
  <c r="D60" i="4"/>
  <c r="E60" i="4"/>
  <c r="I60" i="4"/>
  <c r="J60" i="4"/>
  <c r="K60" i="4"/>
  <c r="W60" i="4" s="1"/>
  <c r="H60" i="4"/>
  <c r="F60" i="4"/>
  <c r="G48" i="4"/>
  <c r="R48" i="4" s="1"/>
  <c r="C48" i="4"/>
  <c r="K48" i="4"/>
  <c r="W48" i="4" s="1"/>
  <c r="J48" i="4"/>
  <c r="H48" i="4"/>
  <c r="I48" i="4"/>
  <c r="S48" i="4"/>
  <c r="D48" i="4"/>
  <c r="F48" i="4"/>
  <c r="G36" i="4"/>
  <c r="D36" i="4"/>
  <c r="E36" i="4"/>
  <c r="S36" i="4" s="1"/>
  <c r="F36" i="4"/>
  <c r="U36" i="4" s="1"/>
  <c r="H36" i="4"/>
  <c r="C36" i="4"/>
  <c r="I36" i="4"/>
  <c r="J36" i="4"/>
  <c r="K36" i="4"/>
  <c r="W36" i="4" s="1"/>
  <c r="G24" i="4"/>
  <c r="E24" i="4"/>
  <c r="S24" i="4" s="1"/>
  <c r="H24" i="4"/>
  <c r="J24" i="4"/>
  <c r="F24" i="4"/>
  <c r="U24" i="4" s="1"/>
  <c r="I24" i="4"/>
  <c r="K24" i="4"/>
  <c r="W24" i="4" s="1"/>
  <c r="D24" i="4"/>
  <c r="J68" i="4"/>
  <c r="C66" i="4"/>
  <c r="G35" i="4"/>
  <c r="H35" i="4"/>
  <c r="I35" i="4"/>
  <c r="F35" i="4"/>
  <c r="U35" i="4" s="1"/>
  <c r="E35" i="4"/>
  <c r="S35" i="4" s="1"/>
  <c r="J35" i="4"/>
  <c r="K35" i="4"/>
  <c r="W35" i="4" s="1"/>
  <c r="D35" i="4"/>
  <c r="H68" i="4"/>
  <c r="G68" i="4"/>
  <c r="C68" i="4"/>
  <c r="D68" i="4"/>
  <c r="K68" i="4"/>
  <c r="W68" i="4" s="1"/>
  <c r="E68" i="4"/>
  <c r="F68" i="4"/>
  <c r="U68" i="4" s="1"/>
  <c r="I68" i="4"/>
  <c r="U78" i="4"/>
  <c r="H78" i="4"/>
  <c r="T78" i="4" s="1"/>
  <c r="G78" i="4"/>
  <c r="K78" i="4"/>
  <c r="W78" i="4" s="1"/>
  <c r="C78" i="4"/>
  <c r="D78" i="4"/>
  <c r="E78" i="4"/>
  <c r="S78" i="4" s="1"/>
  <c r="J78" i="4"/>
  <c r="H113" i="4"/>
  <c r="G113" i="4"/>
  <c r="I113" i="4"/>
  <c r="J113" i="4"/>
  <c r="K113" i="4"/>
  <c r="W113" i="4" s="1"/>
  <c r="E113" i="4"/>
  <c r="F113" i="4"/>
  <c r="U113" i="4" s="1"/>
  <c r="C113" i="4"/>
  <c r="D113" i="4"/>
  <c r="H101" i="4"/>
  <c r="C101" i="4"/>
  <c r="D101" i="4"/>
  <c r="E101" i="4"/>
  <c r="S101" i="4" s="1"/>
  <c r="F101" i="4"/>
  <c r="K101" i="4"/>
  <c r="W101" i="4" s="1"/>
  <c r="G101" i="4"/>
  <c r="J101" i="4"/>
  <c r="I101" i="4"/>
  <c r="H89" i="4"/>
  <c r="G89" i="4"/>
  <c r="K89" i="4"/>
  <c r="W89" i="4" s="1"/>
  <c r="C89" i="4"/>
  <c r="I89" i="4"/>
  <c r="D89" i="4"/>
  <c r="E89" i="4"/>
  <c r="S89" i="4" s="1"/>
  <c r="F89" i="4"/>
  <c r="U89" i="4" s="1"/>
  <c r="J89" i="4"/>
  <c r="H77" i="4"/>
  <c r="D77" i="4"/>
  <c r="E77" i="4"/>
  <c r="S77" i="4" s="1"/>
  <c r="F77" i="4"/>
  <c r="I77" i="4"/>
  <c r="J77" i="4"/>
  <c r="G77" i="4"/>
  <c r="C77" i="4"/>
  <c r="K77" i="4"/>
  <c r="W77" i="4" s="1"/>
  <c r="H65" i="4"/>
  <c r="G65" i="4"/>
  <c r="C65" i="4"/>
  <c r="E65" i="4"/>
  <c r="S65" i="4" s="1"/>
  <c r="K65" i="4"/>
  <c r="W65" i="4" s="1"/>
  <c r="D65" i="4"/>
  <c r="F65" i="4"/>
  <c r="U65" i="4" s="1"/>
  <c r="I65" i="4"/>
  <c r="J65" i="4"/>
  <c r="H53" i="4"/>
  <c r="F53" i="4"/>
  <c r="U53" i="4" s="1"/>
  <c r="I53" i="4"/>
  <c r="J53" i="4"/>
  <c r="G53" i="4"/>
  <c r="D53" i="4"/>
  <c r="K53" i="4"/>
  <c r="W53" i="4" s="1"/>
  <c r="C53" i="4"/>
  <c r="E53" i="4"/>
  <c r="H41" i="4"/>
  <c r="G41" i="4"/>
  <c r="C41" i="4"/>
  <c r="D41" i="4"/>
  <c r="E41" i="4"/>
  <c r="S41" i="4" s="1"/>
  <c r="I41" i="4"/>
  <c r="F41" i="4"/>
  <c r="J41" i="4"/>
  <c r="K41" i="4"/>
  <c r="W41" i="4" s="1"/>
  <c r="H52" i="4"/>
  <c r="J52" i="4"/>
  <c r="C52" i="4"/>
  <c r="K52" i="4"/>
  <c r="W52" i="4" s="1"/>
  <c r="D52" i="4"/>
  <c r="G52" i="4"/>
  <c r="F52" i="4"/>
  <c r="U52" i="4" s="1"/>
  <c r="E52" i="4"/>
  <c r="I52" i="4"/>
  <c r="H28" i="4"/>
  <c r="C28" i="4"/>
  <c r="D28" i="4"/>
  <c r="E28" i="4"/>
  <c r="S28" i="4" s="1"/>
  <c r="F28" i="4"/>
  <c r="G28" i="4"/>
  <c r="K28" i="4"/>
  <c r="W28" i="4" s="1"/>
  <c r="I28" i="4"/>
  <c r="J28" i="4"/>
  <c r="H102" i="4"/>
  <c r="J102" i="4"/>
  <c r="G102" i="4"/>
  <c r="F102" i="4"/>
  <c r="U102" i="4" s="1"/>
  <c r="I102" i="4"/>
  <c r="K102" i="4"/>
  <c r="W102" i="4" s="1"/>
  <c r="C102" i="4"/>
  <c r="D102" i="4"/>
  <c r="E102" i="4"/>
  <c r="S102" i="4" s="1"/>
  <c r="G54" i="4"/>
  <c r="H54" i="4"/>
  <c r="F54" i="4"/>
  <c r="E54" i="4"/>
  <c r="C54" i="4"/>
  <c r="D54" i="4"/>
  <c r="I54" i="4"/>
  <c r="G18" i="4"/>
  <c r="H18" i="4"/>
  <c r="J18" i="4"/>
  <c r="C18" i="4"/>
  <c r="F18" i="4"/>
  <c r="E18" i="4"/>
  <c r="I18" i="4"/>
  <c r="K18" i="4"/>
  <c r="W18" i="4" s="1"/>
  <c r="D18" i="4"/>
  <c r="H76" i="4"/>
  <c r="K76" i="4"/>
  <c r="W76" i="4" s="1"/>
  <c r="D76" i="4"/>
  <c r="J76" i="4"/>
  <c r="C76" i="4"/>
  <c r="E76" i="4"/>
  <c r="S76" i="4" s="1"/>
  <c r="F76" i="4"/>
  <c r="U76" i="4" s="1"/>
  <c r="I76" i="4"/>
  <c r="G76" i="4"/>
  <c r="H111" i="4"/>
  <c r="G111" i="4"/>
  <c r="E111" i="4"/>
  <c r="S111" i="4" s="1"/>
  <c r="I111" i="4"/>
  <c r="D111" i="4"/>
  <c r="J111" i="4"/>
  <c r="K111" i="4"/>
  <c r="W111" i="4" s="1"/>
  <c r="C111" i="4"/>
  <c r="F111" i="4"/>
  <c r="U111" i="4" s="1"/>
  <c r="H99" i="4"/>
  <c r="G99" i="4"/>
  <c r="J99" i="4"/>
  <c r="K99" i="4"/>
  <c r="W99" i="4" s="1"/>
  <c r="C99" i="4"/>
  <c r="D99" i="4"/>
  <c r="F99" i="4"/>
  <c r="T99" i="4" s="1"/>
  <c r="E99" i="4"/>
  <c r="S99" i="4" s="1"/>
  <c r="I99" i="4"/>
  <c r="H87" i="4"/>
  <c r="G87" i="4"/>
  <c r="R87" i="4" s="1"/>
  <c r="I87" i="4"/>
  <c r="S87" i="4"/>
  <c r="K87" i="4"/>
  <c r="W87" i="4" s="1"/>
  <c r="J87" i="4"/>
  <c r="C87" i="4"/>
  <c r="D87" i="4"/>
  <c r="F87" i="4"/>
  <c r="U87" i="4" s="1"/>
  <c r="H75" i="4"/>
  <c r="C75" i="4"/>
  <c r="D75" i="4"/>
  <c r="G75" i="4"/>
  <c r="F75" i="4"/>
  <c r="U75" i="4" s="1"/>
  <c r="J75" i="4"/>
  <c r="K75" i="4"/>
  <c r="W75" i="4" s="1"/>
  <c r="I75" i="4"/>
  <c r="E75" i="4"/>
  <c r="H63" i="4"/>
  <c r="E63" i="4"/>
  <c r="I63" i="4"/>
  <c r="G63" i="4"/>
  <c r="J63" i="4"/>
  <c r="K63" i="4"/>
  <c r="W63" i="4" s="1"/>
  <c r="D63" i="4"/>
  <c r="C63" i="4"/>
  <c r="F63" i="4"/>
  <c r="H51" i="4"/>
  <c r="F51" i="4"/>
  <c r="U51" i="4" s="1"/>
  <c r="E51" i="4"/>
  <c r="S51" i="4" s="1"/>
  <c r="G51" i="4"/>
  <c r="C51" i="4"/>
  <c r="I51" i="4"/>
  <c r="J51" i="4"/>
  <c r="K51" i="4"/>
  <c r="W51" i="4" s="1"/>
  <c r="D51" i="4"/>
  <c r="H39" i="4"/>
  <c r="I39" i="4"/>
  <c r="J39" i="4"/>
  <c r="K39" i="4"/>
  <c r="W39" i="4" s="1"/>
  <c r="C39" i="4"/>
  <c r="G39" i="4"/>
  <c r="F39" i="4"/>
  <c r="U39" i="4" s="1"/>
  <c r="D39" i="4"/>
  <c r="E39" i="4"/>
  <c r="S39" i="4" s="1"/>
  <c r="H27" i="4"/>
  <c r="G27" i="4"/>
  <c r="J27" i="4"/>
  <c r="E27" i="4"/>
  <c r="S27" i="4" s="1"/>
  <c r="K27" i="4"/>
  <c r="W27" i="4" s="1"/>
  <c r="C27" i="4"/>
  <c r="D27" i="4"/>
  <c r="F27" i="4"/>
  <c r="U27" i="4" s="1"/>
  <c r="I27" i="4"/>
  <c r="J54" i="4"/>
  <c r="G42" i="4"/>
  <c r="H42" i="4"/>
  <c r="J42" i="4"/>
  <c r="F42" i="4"/>
  <c r="U42" i="4" s="1"/>
  <c r="I42" i="4"/>
  <c r="K42" i="4"/>
  <c r="W42" i="4" s="1"/>
  <c r="C42" i="4"/>
  <c r="D42" i="4"/>
  <c r="E42" i="4"/>
  <c r="H112" i="4"/>
  <c r="K112" i="4"/>
  <c r="W112" i="4" s="1"/>
  <c r="C112" i="4"/>
  <c r="G112" i="4"/>
  <c r="D112" i="4"/>
  <c r="F112" i="4"/>
  <c r="U112" i="4" s="1"/>
  <c r="E112" i="4"/>
  <c r="S112" i="4" s="1"/>
  <c r="J112" i="4"/>
  <c r="I112" i="4"/>
  <c r="H88" i="4"/>
  <c r="C88" i="4"/>
  <c r="D88" i="4"/>
  <c r="E88" i="4"/>
  <c r="S88" i="4" s="1"/>
  <c r="G88" i="4"/>
  <c r="F88" i="4"/>
  <c r="I88" i="4"/>
  <c r="K88" i="4"/>
  <c r="W88" i="4"/>
  <c r="J88" i="4"/>
  <c r="H110" i="4"/>
  <c r="J110" i="4"/>
  <c r="K110" i="4"/>
  <c r="W110" i="4" s="1"/>
  <c r="G110" i="4"/>
  <c r="C110" i="4"/>
  <c r="F110" i="4"/>
  <c r="U110" i="4" s="1"/>
  <c r="D110" i="4"/>
  <c r="I110" i="4"/>
  <c r="E110" i="4"/>
  <c r="S110" i="4" s="1"/>
  <c r="H86" i="4"/>
  <c r="C86" i="4"/>
  <c r="G86" i="4"/>
  <c r="E86" i="4"/>
  <c r="R86" i="4" s="1"/>
  <c r="J86" i="4"/>
  <c r="D86" i="4"/>
  <c r="F86" i="4"/>
  <c r="I86" i="4"/>
  <c r="K86" i="4"/>
  <c r="W86" i="4" s="1"/>
  <c r="H62" i="4"/>
  <c r="D62" i="4"/>
  <c r="E62" i="4"/>
  <c r="G62" i="4"/>
  <c r="F62" i="4"/>
  <c r="U62" i="4" s="1"/>
  <c r="C62" i="4"/>
  <c r="I62" i="4"/>
  <c r="J62" i="4"/>
  <c r="K62" i="4"/>
  <c r="W62" i="4" s="1"/>
  <c r="H38" i="4"/>
  <c r="D38" i="4"/>
  <c r="E38" i="4"/>
  <c r="S38" i="4" s="1"/>
  <c r="J38" i="4"/>
  <c r="G38" i="4"/>
  <c r="F38" i="4"/>
  <c r="I38" i="4"/>
  <c r="K38" i="4"/>
  <c r="W38" i="4" s="1"/>
  <c r="W54" i="4"/>
  <c r="H90" i="4"/>
  <c r="E90" i="4"/>
  <c r="S90" i="4" s="1"/>
  <c r="G90" i="4"/>
  <c r="F90" i="4"/>
  <c r="U90" i="4" s="1"/>
  <c r="I90" i="4"/>
  <c r="J90" i="4"/>
  <c r="K90" i="4"/>
  <c r="W90" i="4" s="1"/>
  <c r="C90" i="4"/>
  <c r="G30" i="4"/>
  <c r="H30" i="4"/>
  <c r="J30" i="4"/>
  <c r="C30" i="4"/>
  <c r="D30" i="4"/>
  <c r="E30" i="4"/>
  <c r="F30" i="4"/>
  <c r="I30" i="4"/>
  <c r="K30" i="4"/>
  <c r="W30" i="4" s="1"/>
  <c r="H64" i="4"/>
  <c r="E64" i="4"/>
  <c r="S64" i="4" s="1"/>
  <c r="G64" i="4"/>
  <c r="F64" i="4"/>
  <c r="I64" i="4"/>
  <c r="C64" i="4"/>
  <c r="K64" i="4"/>
  <c r="W64" i="4" s="1"/>
  <c r="D64" i="4"/>
  <c r="J64" i="4"/>
  <c r="H98" i="4"/>
  <c r="G98" i="4"/>
  <c r="F98" i="4"/>
  <c r="U98" i="4" s="1"/>
  <c r="K98" i="4"/>
  <c r="W98" i="4" s="1"/>
  <c r="C98" i="4"/>
  <c r="D98" i="4"/>
  <c r="E98" i="4"/>
  <c r="I98" i="4"/>
  <c r="J98" i="4"/>
  <c r="H74" i="4"/>
  <c r="F74" i="4"/>
  <c r="T74" i="4" s="1"/>
  <c r="I74" i="4"/>
  <c r="J74" i="4"/>
  <c r="G74" i="4"/>
  <c r="K74" i="4"/>
  <c r="W74" i="4" s="1"/>
  <c r="C74" i="4"/>
  <c r="D74" i="4"/>
  <c r="E74" i="4"/>
  <c r="S74" i="4" s="1"/>
  <c r="H50" i="4"/>
  <c r="I50" i="4"/>
  <c r="J50" i="4"/>
  <c r="K50" i="4"/>
  <c r="W50" i="4" s="1"/>
  <c r="C50" i="4"/>
  <c r="G50" i="4"/>
  <c r="F50" i="4"/>
  <c r="U50" i="4" s="1"/>
  <c r="D50" i="4"/>
  <c r="E50" i="4"/>
  <c r="S50" i="4" s="1"/>
  <c r="H109" i="4"/>
  <c r="G109" i="4"/>
  <c r="C109" i="4"/>
  <c r="D109" i="4"/>
  <c r="E109" i="4"/>
  <c r="S109" i="4" s="1"/>
  <c r="F109" i="4"/>
  <c r="U109" i="4" s="1"/>
  <c r="I109" i="4"/>
  <c r="J109" i="4"/>
  <c r="K109" i="4"/>
  <c r="W109" i="4" s="1"/>
  <c r="H97" i="4"/>
  <c r="C97" i="4"/>
  <c r="D97" i="4"/>
  <c r="G97" i="4"/>
  <c r="I97" i="4"/>
  <c r="J97" i="4"/>
  <c r="K97" i="4"/>
  <c r="W97" i="4" s="1"/>
  <c r="F97" i="4"/>
  <c r="H85" i="4"/>
  <c r="J85" i="4"/>
  <c r="F85" i="4"/>
  <c r="U85" i="4" s="1"/>
  <c r="C85" i="4"/>
  <c r="D85" i="4"/>
  <c r="E85" i="4"/>
  <c r="G85" i="4"/>
  <c r="I85" i="4"/>
  <c r="K85" i="4"/>
  <c r="W85" i="4" s="1"/>
  <c r="H73" i="4"/>
  <c r="D73" i="4"/>
  <c r="E73" i="4"/>
  <c r="S73" i="4" s="1"/>
  <c r="F73" i="4"/>
  <c r="U73" i="4" s="1"/>
  <c r="I73" i="4"/>
  <c r="G73" i="4"/>
  <c r="C73" i="4"/>
  <c r="J73" i="4"/>
  <c r="K73" i="4"/>
  <c r="W73" i="4" s="1"/>
  <c r="H61" i="4"/>
  <c r="J61" i="4"/>
  <c r="K61" i="4"/>
  <c r="W61" i="4" s="1"/>
  <c r="F61" i="4"/>
  <c r="C61" i="4"/>
  <c r="G61" i="4"/>
  <c r="D61" i="4"/>
  <c r="E61" i="4"/>
  <c r="I61" i="4"/>
  <c r="H49" i="4"/>
  <c r="C49" i="4"/>
  <c r="D49" i="4"/>
  <c r="E49" i="4"/>
  <c r="S49" i="4" s="1"/>
  <c r="F49" i="4"/>
  <c r="G49" i="4"/>
  <c r="I49" i="4"/>
  <c r="J49" i="4"/>
  <c r="K49" i="4"/>
  <c r="W49" i="4" s="1"/>
  <c r="H37" i="4"/>
  <c r="G37" i="4"/>
  <c r="K37" i="4"/>
  <c r="W37" i="4" s="1"/>
  <c r="E37" i="4"/>
  <c r="F37" i="4"/>
  <c r="U37" i="4" s="1"/>
  <c r="I37" i="4"/>
  <c r="J37" i="4"/>
  <c r="C37" i="4"/>
  <c r="D37" i="4"/>
  <c r="H25" i="4"/>
  <c r="C25" i="4"/>
  <c r="D25" i="4"/>
  <c r="E25" i="4"/>
  <c r="S25" i="4" s="1"/>
  <c r="F25" i="4"/>
  <c r="G25" i="4"/>
  <c r="K25" i="4"/>
  <c r="W25" i="4" s="1"/>
  <c r="J25" i="4"/>
  <c r="V25" i="4" s="1"/>
  <c r="D90" i="4"/>
  <c r="I78" i="4"/>
  <c r="E97" i="4"/>
  <c r="S97" i="4" s="1"/>
  <c r="E23" i="4"/>
  <c r="S23" i="4" s="1"/>
  <c r="C29" i="4"/>
  <c r="E71" i="4"/>
  <c r="S71" i="4" s="1"/>
  <c r="K55" i="4"/>
  <c r="W55" i="4" s="1"/>
  <c r="J104" i="4"/>
  <c r="V104" i="4" s="1"/>
  <c r="E79" i="4"/>
  <c r="J80" i="4"/>
  <c r="K115" i="4"/>
  <c r="W115" i="4" s="1"/>
  <c r="D92" i="4"/>
  <c r="I33" i="4"/>
  <c r="J45" i="4"/>
  <c r="J57" i="4"/>
  <c r="F80" i="4"/>
  <c r="C23" i="4"/>
  <c r="K23" i="4"/>
  <c r="W23" i="4" s="1"/>
  <c r="H59" i="4"/>
  <c r="T59" i="4" s="1"/>
  <c r="G59" i="4"/>
  <c r="J23" i="4"/>
  <c r="V23" i="4" s="1"/>
  <c r="G83" i="4"/>
  <c r="H83" i="4"/>
  <c r="D71" i="4"/>
  <c r="G106" i="4"/>
  <c r="H106" i="4"/>
  <c r="G94" i="4"/>
  <c r="H94" i="4"/>
  <c r="I94" i="4"/>
  <c r="J94" i="4"/>
  <c r="G82" i="4"/>
  <c r="H82" i="4"/>
  <c r="E82" i="4"/>
  <c r="G70" i="4"/>
  <c r="H70" i="4"/>
  <c r="K70" i="4"/>
  <c r="W70" i="4" s="1"/>
  <c r="D70" i="4"/>
  <c r="C70" i="4"/>
  <c r="G58" i="4"/>
  <c r="H58" i="4"/>
  <c r="D58" i="4"/>
  <c r="F58" i="4"/>
  <c r="U58" i="4" s="1"/>
  <c r="G46" i="4"/>
  <c r="H46" i="4"/>
  <c r="C46" i="4"/>
  <c r="G34" i="4"/>
  <c r="H34" i="4"/>
  <c r="F34" i="4"/>
  <c r="U34" i="4" s="1"/>
  <c r="I34" i="4"/>
  <c r="J34" i="4"/>
  <c r="C71" i="4"/>
  <c r="D83" i="4"/>
  <c r="F107" i="4"/>
  <c r="U107" i="4" s="1"/>
  <c r="C91" i="4"/>
  <c r="F19" i="4"/>
  <c r="U19" i="4" s="1"/>
  <c r="K103" i="4"/>
  <c r="W103" i="4" s="1"/>
  <c r="D56" i="4"/>
  <c r="K67" i="4"/>
  <c r="W67" i="4" s="1"/>
  <c r="I32" i="4"/>
  <c r="F43" i="4"/>
  <c r="U43" i="4" s="1"/>
  <c r="I44" i="4"/>
  <c r="K31" i="4"/>
  <c r="W31" i="4" s="1"/>
  <c r="C80" i="4"/>
  <c r="J46" i="4"/>
  <c r="K58" i="4"/>
  <c r="W58" i="4" s="1"/>
  <c r="C82" i="4"/>
  <c r="G95" i="4"/>
  <c r="H95" i="4"/>
  <c r="T95" i="4" s="1"/>
  <c r="G47" i="4"/>
  <c r="C47" i="4"/>
  <c r="D47" i="4"/>
  <c r="E47" i="4"/>
  <c r="J47" i="4"/>
  <c r="H47" i="4"/>
  <c r="F83" i="4"/>
  <c r="U83" i="4" s="1"/>
  <c r="C59" i="4"/>
  <c r="F105" i="4"/>
  <c r="H105" i="4"/>
  <c r="G105" i="4"/>
  <c r="I105" i="4"/>
  <c r="V105" i="4" s="1"/>
  <c r="G93" i="4"/>
  <c r="E93" i="4"/>
  <c r="F93" i="4"/>
  <c r="U93" i="4" s="1"/>
  <c r="W93" i="4"/>
  <c r="H93" i="4"/>
  <c r="G81" i="4"/>
  <c r="D81" i="4"/>
  <c r="E81" i="4"/>
  <c r="S81" i="4" s="1"/>
  <c r="F81" i="4"/>
  <c r="G69" i="4"/>
  <c r="H69" i="4"/>
  <c r="T69" i="4" s="1"/>
  <c r="C69" i="4"/>
  <c r="U69" i="4"/>
  <c r="K69" i="4"/>
  <c r="W69" i="4" s="1"/>
  <c r="D69" i="4"/>
  <c r="E69" i="4"/>
  <c r="G57" i="4"/>
  <c r="H57" i="4"/>
  <c r="T57" i="4" s="1"/>
  <c r="C57" i="4"/>
  <c r="D57" i="4"/>
  <c r="E57" i="4"/>
  <c r="S57" i="4" s="1"/>
  <c r="H45" i="4"/>
  <c r="T45" i="4" s="1"/>
  <c r="C45" i="4"/>
  <c r="G45" i="4"/>
  <c r="H33" i="4"/>
  <c r="T33" i="4" s="1"/>
  <c r="K33" i="4"/>
  <c r="W33" i="4" s="1"/>
  <c r="C83" i="4"/>
  <c r="D95" i="4"/>
  <c r="D107" i="4"/>
  <c r="K59" i="4"/>
  <c r="W59" i="4" s="1"/>
  <c r="K91" i="4"/>
  <c r="W91" i="4" s="1"/>
  <c r="E19" i="4"/>
  <c r="U45" i="4"/>
  <c r="D43" i="4"/>
  <c r="E33" i="4"/>
  <c r="S33" i="4" s="1"/>
  <c r="E45" i="4"/>
  <c r="S45" i="4" s="1"/>
  <c r="E105" i="4"/>
  <c r="I46" i="4"/>
  <c r="J70" i="4"/>
  <c r="K82" i="4"/>
  <c r="W82" i="4" s="1"/>
  <c r="C106" i="4"/>
  <c r="G33" i="4"/>
  <c r="G71" i="4"/>
  <c r="H71" i="4"/>
  <c r="G104" i="4"/>
  <c r="C104" i="4"/>
  <c r="G92" i="4"/>
  <c r="H92" i="4"/>
  <c r="C92" i="4"/>
  <c r="E92" i="4"/>
  <c r="S92" i="4" s="1"/>
  <c r="G80" i="4"/>
  <c r="H80" i="4"/>
  <c r="H56" i="4"/>
  <c r="G56" i="4"/>
  <c r="I56" i="4"/>
  <c r="G44" i="4"/>
  <c r="H44" i="4"/>
  <c r="T44" i="4" s="1"/>
  <c r="G32" i="4"/>
  <c r="H32" i="4"/>
  <c r="T32" i="4" s="1"/>
  <c r="K71" i="4"/>
  <c r="W71" i="4" s="1"/>
  <c r="C95" i="4"/>
  <c r="C107" i="4"/>
  <c r="J59" i="4"/>
  <c r="F104" i="4"/>
  <c r="E32" i="4"/>
  <c r="S32" i="4" s="1"/>
  <c r="E44" i="4"/>
  <c r="S44" i="4" s="1"/>
  <c r="D33" i="4"/>
  <c r="D45" i="4"/>
  <c r="J93" i="4"/>
  <c r="D105" i="4"/>
  <c r="F46" i="4"/>
  <c r="U46" i="4" s="1"/>
  <c r="J58" i="4"/>
  <c r="I70" i="4"/>
  <c r="C94" i="4"/>
  <c r="K106" i="4"/>
  <c r="W106" i="4" s="1"/>
  <c r="F47" i="4"/>
  <c r="G107" i="4"/>
  <c r="H107" i="4"/>
  <c r="E107" i="4"/>
  <c r="S107" i="4" s="1"/>
  <c r="G23" i="4"/>
  <c r="F23" i="4"/>
  <c r="U23" i="4" s="1"/>
  <c r="H23" i="4"/>
  <c r="U95" i="4"/>
  <c r="H115" i="4"/>
  <c r="G115" i="4"/>
  <c r="J115" i="4"/>
  <c r="H103" i="4"/>
  <c r="G103" i="4"/>
  <c r="C103" i="4"/>
  <c r="F103" i="4"/>
  <c r="U103" i="4" s="1"/>
  <c r="G91" i="4"/>
  <c r="H91" i="4"/>
  <c r="E91" i="4"/>
  <c r="R91" i="4" s="1"/>
  <c r="H79" i="4"/>
  <c r="G79" i="4"/>
  <c r="C79" i="4"/>
  <c r="F79" i="4"/>
  <c r="H67" i="4"/>
  <c r="G67" i="4"/>
  <c r="F67" i="4"/>
  <c r="H55" i="4"/>
  <c r="C55" i="4"/>
  <c r="G55" i="4"/>
  <c r="H43" i="4"/>
  <c r="C43" i="4"/>
  <c r="E43" i="4"/>
  <c r="S43" i="4" s="1"/>
  <c r="G43" i="4"/>
  <c r="G31" i="4"/>
  <c r="E31" i="4"/>
  <c r="F31" i="4"/>
  <c r="H31" i="4"/>
  <c r="G19" i="4"/>
  <c r="H19" i="4"/>
  <c r="J71" i="4"/>
  <c r="K83" i="4"/>
  <c r="W83" i="4" s="1"/>
  <c r="I59" i="4"/>
  <c r="I91" i="4"/>
  <c r="V91" i="4" s="1"/>
  <c r="C19" i="4"/>
  <c r="E104" i="4"/>
  <c r="I103" i="4"/>
  <c r="V103" i="4" s="1"/>
  <c r="E59" i="4"/>
  <c r="D79" i="4"/>
  <c r="I67" i="4"/>
  <c r="V67" i="4" s="1"/>
  <c r="D32" i="4"/>
  <c r="E115" i="4"/>
  <c r="W43" i="4"/>
  <c r="D44" i="4"/>
  <c r="C33" i="4"/>
  <c r="K81" i="4"/>
  <c r="W81" i="4" s="1"/>
  <c r="I93" i="4"/>
  <c r="C105" i="4"/>
  <c r="J31" i="4"/>
  <c r="I58" i="4"/>
  <c r="F70" i="4"/>
  <c r="J82" i="4"/>
  <c r="K94" i="4"/>
  <c r="W94" i="4" s="1"/>
  <c r="K47" i="4"/>
  <c r="W47" i="4" s="1"/>
  <c r="I71" i="4"/>
  <c r="J83" i="4"/>
  <c r="K95" i="4"/>
  <c r="W95" i="4" s="1"/>
  <c r="K107" i="4"/>
  <c r="W107" i="4" s="1"/>
  <c r="K19" i="4"/>
  <c r="W19" i="4" s="1"/>
  <c r="D104" i="4"/>
  <c r="K79" i="4"/>
  <c r="W79" i="4" s="1"/>
  <c r="C32" i="4"/>
  <c r="K92" i="4"/>
  <c r="W92" i="4" s="1"/>
  <c r="J43" i="4"/>
  <c r="C44" i="4"/>
  <c r="K57" i="4"/>
  <c r="W57" i="4" s="1"/>
  <c r="J81" i="4"/>
  <c r="D93" i="4"/>
  <c r="I31" i="4"/>
  <c r="E58" i="4"/>
  <c r="I82" i="4"/>
  <c r="F94" i="4"/>
  <c r="U94" i="4" s="1"/>
  <c r="J106" i="4"/>
  <c r="I47" i="4"/>
  <c r="H104" i="4"/>
  <c r="H29" i="4"/>
  <c r="J29" i="4"/>
  <c r="K29" i="4"/>
  <c r="W29" i="4" s="1"/>
  <c r="F29" i="4"/>
  <c r="U29" i="4" s="1"/>
  <c r="D29" i="4"/>
  <c r="E29" i="4"/>
  <c r="G29" i="4"/>
  <c r="I29" i="4"/>
  <c r="I83" i="4"/>
  <c r="J95" i="4"/>
  <c r="J107" i="4"/>
  <c r="J19" i="4"/>
  <c r="U33" i="4"/>
  <c r="U44" i="4"/>
  <c r="I43" i="4"/>
  <c r="I81" i="4"/>
  <c r="C93" i="4"/>
  <c r="K80" i="4"/>
  <c r="W80" i="4" s="1"/>
  <c r="E46" i="4"/>
  <c r="R46" i="4" s="1"/>
  <c r="F82" i="4"/>
  <c r="U82" i="4" s="1"/>
  <c r="I106" i="4"/>
  <c r="H81" i="4"/>
  <c r="I95" i="4"/>
  <c r="I107" i="4"/>
  <c r="U32" i="4"/>
  <c r="E55" i="4"/>
  <c r="S55" i="4" s="1"/>
  <c r="I19" i="4"/>
  <c r="K56" i="4"/>
  <c r="W56" i="4" s="1"/>
  <c r="J79" i="4"/>
  <c r="K32" i="4"/>
  <c r="W32" i="4" s="1"/>
  <c r="F115" i="4"/>
  <c r="J92" i="4"/>
  <c r="J69" i="4"/>
  <c r="E34" i="4"/>
  <c r="S34" i="4" s="1"/>
  <c r="E70" i="4"/>
  <c r="S70" i="4" s="1"/>
  <c r="E106" i="4"/>
  <c r="F106" i="4"/>
  <c r="U106" i="4" s="1"/>
  <c r="G22" i="4"/>
  <c r="I22" i="4"/>
  <c r="J22" i="4"/>
  <c r="K22" i="4"/>
  <c r="W22" i="4" s="1"/>
  <c r="H22" i="4"/>
  <c r="C22" i="4"/>
  <c r="D22" i="4"/>
  <c r="E22" i="4"/>
  <c r="S22" i="4" s="1"/>
  <c r="F22" i="4"/>
  <c r="U22" i="4" s="1"/>
  <c r="J33" i="17"/>
  <c r="J35" i="17"/>
  <c r="V35" i="17" s="1"/>
  <c r="G40" i="17"/>
  <c r="S33" i="17"/>
  <c r="C33" i="17"/>
  <c r="C35" i="17"/>
  <c r="I40" i="17"/>
  <c r="U40" i="17"/>
  <c r="E35" i="17"/>
  <c r="D33" i="17"/>
  <c r="K40" i="17"/>
  <c r="W40" i="17" s="1"/>
  <c r="F33" i="17"/>
  <c r="U33" i="17" s="1"/>
  <c r="C40" i="17"/>
  <c r="G33" i="17"/>
  <c r="R33" i="17" s="1"/>
  <c r="F35" i="17"/>
  <c r="T35" i="17" s="1"/>
  <c r="D40" i="17"/>
  <c r="T40" i="17"/>
  <c r="H33" i="17"/>
  <c r="H35" i="17"/>
  <c r="E40" i="17"/>
  <c r="I33" i="17"/>
  <c r="J110" i="17"/>
  <c r="V110" i="17" s="1"/>
  <c r="G35" i="17"/>
  <c r="I37" i="17"/>
  <c r="G59" i="17"/>
  <c r="J26" i="17"/>
  <c r="K26" i="17"/>
  <c r="W26" i="17" s="1"/>
  <c r="I85" i="17"/>
  <c r="J86" i="17"/>
  <c r="V86" i="17" s="1"/>
  <c r="I61" i="17"/>
  <c r="E105" i="17"/>
  <c r="S105" i="17" s="1"/>
  <c r="C91" i="17"/>
  <c r="C18" i="17"/>
  <c r="D18" i="17"/>
  <c r="K18" i="17"/>
  <c r="W18" i="17" s="1"/>
  <c r="G18" i="17"/>
  <c r="J62" i="17"/>
  <c r="C67" i="17"/>
  <c r="I49" i="17"/>
  <c r="C55" i="17"/>
  <c r="J38" i="17"/>
  <c r="E57" i="17"/>
  <c r="R57" i="17" s="1"/>
  <c r="G83" i="17"/>
  <c r="C30" i="17"/>
  <c r="E93" i="17"/>
  <c r="J25" i="17"/>
  <c r="I25" i="17"/>
  <c r="H23" i="17"/>
  <c r="G23" i="17"/>
  <c r="J50" i="17"/>
  <c r="G95" i="17"/>
  <c r="R95" i="17" s="1"/>
  <c r="S76" i="17"/>
  <c r="C79" i="17"/>
  <c r="K63" i="17"/>
  <c r="W63" i="17" s="1"/>
  <c r="G71" i="17"/>
  <c r="E69" i="17"/>
  <c r="W69" i="17"/>
  <c r="E45" i="17"/>
  <c r="D31" i="17"/>
  <c r="E81" i="17"/>
  <c r="S81" i="17" s="1"/>
  <c r="J74" i="17"/>
  <c r="D104" i="18"/>
  <c r="G59" i="18"/>
  <c r="W59" i="18"/>
  <c r="J59" i="18"/>
  <c r="H52" i="18"/>
  <c r="C52" i="18"/>
  <c r="I97" i="18"/>
  <c r="D92" i="18"/>
  <c r="K39" i="18"/>
  <c r="W39" i="18" s="1"/>
  <c r="G39" i="18"/>
  <c r="R39" i="18" s="1"/>
  <c r="F39" i="18"/>
  <c r="D39" i="18"/>
  <c r="I85" i="18"/>
  <c r="G40" i="18"/>
  <c r="H40" i="18"/>
  <c r="E40" i="18"/>
  <c r="S40" i="18" s="1"/>
  <c r="C40" i="18"/>
  <c r="I109" i="18"/>
  <c r="G30" i="18"/>
  <c r="E30" i="18"/>
  <c r="J30" i="18"/>
  <c r="I30" i="18"/>
  <c r="I61" i="18"/>
  <c r="G56" i="18"/>
  <c r="D56" i="18"/>
  <c r="G23" i="18"/>
  <c r="J23" i="18"/>
  <c r="E49" i="18"/>
  <c r="S49" i="18" s="1"/>
  <c r="I49" i="18"/>
  <c r="D49" i="18"/>
  <c r="W49" i="18"/>
  <c r="E54" i="18"/>
  <c r="S54" i="18" s="1"/>
  <c r="J54" i="18"/>
  <c r="G27" i="18"/>
  <c r="K27" i="18"/>
  <c r="W27" i="18" s="1"/>
  <c r="D27" i="18"/>
  <c r="K87" i="18"/>
  <c r="W87" i="18" s="1"/>
  <c r="D80" i="18"/>
  <c r="G83" i="18"/>
  <c r="I44" i="18"/>
  <c r="K44" i="18"/>
  <c r="W44" i="18" s="1"/>
  <c r="G44" i="18"/>
  <c r="D44" i="18"/>
  <c r="D25" i="18"/>
  <c r="I25" i="18"/>
  <c r="E25" i="18"/>
  <c r="S25" i="18" s="1"/>
  <c r="J42" i="18"/>
  <c r="I42" i="18"/>
  <c r="G42" i="18"/>
  <c r="R42" i="18" s="1"/>
  <c r="S42" i="18"/>
  <c r="E81" i="18"/>
  <c r="S81" i="18" s="1"/>
  <c r="G20" i="18"/>
  <c r="R20" i="18" s="1"/>
  <c r="K20" i="18"/>
  <c r="W20" i="18" s="1"/>
  <c r="I20" i="18"/>
  <c r="D20" i="18"/>
  <c r="J35" i="18"/>
  <c r="G35" i="18"/>
  <c r="I18" i="18"/>
  <c r="J18" i="18"/>
  <c r="E18" i="18"/>
  <c r="S63" i="18"/>
  <c r="K63" i="18"/>
  <c r="W63" i="18" s="1"/>
  <c r="J47" i="18"/>
  <c r="W47" i="18"/>
  <c r="I37" i="15"/>
  <c r="G71" i="15"/>
  <c r="K63" i="15"/>
  <c r="W63" i="15" s="1"/>
  <c r="E57" i="15"/>
  <c r="S57" i="15" s="1"/>
  <c r="G47" i="15"/>
  <c r="E33" i="15"/>
  <c r="J26" i="15"/>
  <c r="K51" i="15"/>
  <c r="W51" i="15" s="1"/>
  <c r="D44" i="15"/>
  <c r="K39" i="15"/>
  <c r="W39" i="15" s="1"/>
  <c r="D80" i="15"/>
  <c r="D104" i="15"/>
  <c r="D56" i="15"/>
  <c r="K75" i="15"/>
  <c r="W75" i="15" s="1"/>
  <c r="J74" i="15"/>
  <c r="J62" i="15"/>
  <c r="C114" i="16"/>
  <c r="D80" i="16"/>
  <c r="D114" i="16"/>
  <c r="C68" i="16"/>
  <c r="D104" i="16"/>
  <c r="U76" i="16"/>
  <c r="G59" i="16"/>
  <c r="W59" i="16"/>
  <c r="E68" i="16"/>
  <c r="S68" i="16" s="1"/>
  <c r="G95" i="16"/>
  <c r="F94" i="16"/>
  <c r="D44" i="16"/>
  <c r="F82" i="16"/>
  <c r="I37" i="16"/>
  <c r="E32" i="16"/>
  <c r="F83" i="16"/>
  <c r="G114" i="16"/>
  <c r="G68" i="16"/>
  <c r="D111" i="16"/>
  <c r="S39" i="16"/>
  <c r="K39" i="16"/>
  <c r="W39" i="16" s="1"/>
  <c r="G71" i="16"/>
  <c r="H83" i="16"/>
  <c r="E44" i="16"/>
  <c r="S44" i="16" s="1"/>
  <c r="H68" i="16"/>
  <c r="E111" i="16"/>
  <c r="I97" i="16"/>
  <c r="U97" i="16"/>
  <c r="G32" i="16"/>
  <c r="I83" i="16"/>
  <c r="H114" i="16"/>
  <c r="I68" i="16"/>
  <c r="V68" i="16" s="1"/>
  <c r="F111" i="16"/>
  <c r="K99" i="16"/>
  <c r="W99" i="16" s="1"/>
  <c r="I61" i="16"/>
  <c r="K63" i="16"/>
  <c r="W63" i="16" s="1"/>
  <c r="I85" i="16"/>
  <c r="H32" i="16"/>
  <c r="J83" i="16"/>
  <c r="K64" i="16"/>
  <c r="W64" i="16" s="1"/>
  <c r="G44" i="16"/>
  <c r="G111" i="16"/>
  <c r="S90" i="16"/>
  <c r="W46" i="16"/>
  <c r="F46" i="16"/>
  <c r="U46" i="16" s="1"/>
  <c r="D68" i="16"/>
  <c r="K32" i="16"/>
  <c r="W32" i="16" s="1"/>
  <c r="D83" i="16"/>
  <c r="E64" i="16"/>
  <c r="S64" i="16" s="1"/>
  <c r="J44" i="16"/>
  <c r="V44" i="16" s="1"/>
  <c r="D56" i="16"/>
  <c r="F70" i="16"/>
  <c r="U70" i="16" s="1"/>
  <c r="E83" i="16"/>
  <c r="K44" i="16"/>
  <c r="W44" i="16" s="1"/>
  <c r="G35" i="16"/>
  <c r="I49" i="16"/>
  <c r="T49" i="16"/>
  <c r="D92" i="16"/>
  <c r="Q29" i="14"/>
  <c r="C108" i="14"/>
  <c r="C16" i="14"/>
  <c r="F61" i="14"/>
  <c r="U61" i="14" s="1"/>
  <c r="D39" i="14"/>
  <c r="D38" i="14"/>
  <c r="I112" i="14"/>
  <c r="V112" i="14" s="1"/>
  <c r="K75" i="14"/>
  <c r="W75" i="14" s="1"/>
  <c r="D74" i="14"/>
  <c r="K99" i="14"/>
  <c r="W99" i="14" s="1"/>
  <c r="J28" i="14"/>
  <c r="K40" i="14"/>
  <c r="W40" i="14" s="1"/>
  <c r="E39" i="14"/>
  <c r="E38" i="14"/>
  <c r="S38" i="14" s="1"/>
  <c r="C99" i="14"/>
  <c r="H72" i="14"/>
  <c r="T72" i="14" s="1"/>
  <c r="C40" i="14"/>
  <c r="E108" i="14"/>
  <c r="E16" i="14"/>
  <c r="F39" i="14"/>
  <c r="U39" i="14" s="1"/>
  <c r="F38" i="14"/>
  <c r="U38" i="14" s="1"/>
  <c r="D75" i="14"/>
  <c r="D99" i="14"/>
  <c r="I87" i="14"/>
  <c r="V87" i="14" s="1"/>
  <c r="H86" i="14"/>
  <c r="C90" i="14"/>
  <c r="E99" i="14"/>
  <c r="S99" i="14" s="1"/>
  <c r="H74" i="14"/>
  <c r="T74" i="14" s="1"/>
  <c r="U74" i="14"/>
  <c r="G61" i="14"/>
  <c r="I72" i="14"/>
  <c r="D40" i="14"/>
  <c r="F16" i="14"/>
  <c r="G39" i="14"/>
  <c r="G38" i="14"/>
  <c r="U108" i="14"/>
  <c r="W90" i="14"/>
  <c r="E106" i="14"/>
  <c r="S106" i="14" s="1"/>
  <c r="C78" i="14"/>
  <c r="J72" i="14"/>
  <c r="E40" i="14"/>
  <c r="S40" i="14" s="1"/>
  <c r="G16" i="14"/>
  <c r="H39" i="14"/>
  <c r="K112" i="14"/>
  <c r="W112" i="14" s="1"/>
  <c r="F75" i="14"/>
  <c r="U75" i="14" s="1"/>
  <c r="D90" i="14"/>
  <c r="F99" i="14"/>
  <c r="U99" i="14" s="1"/>
  <c r="J100" i="14"/>
  <c r="H62" i="14"/>
  <c r="D58" i="14"/>
  <c r="E11" i="14"/>
  <c r="G106" i="14"/>
  <c r="E78" i="14"/>
  <c r="C72" i="14"/>
  <c r="I16" i="14"/>
  <c r="V16" i="14" s="1"/>
  <c r="I61" i="14"/>
  <c r="D112" i="14"/>
  <c r="H75" i="14"/>
  <c r="F90" i="14"/>
  <c r="U90" i="14" s="1"/>
  <c r="H99" i="14"/>
  <c r="F60" i="14"/>
  <c r="J40" i="14"/>
  <c r="W78" i="14"/>
  <c r="H106" i="14"/>
  <c r="F78" i="14"/>
  <c r="D72" i="14"/>
  <c r="H40" i="14"/>
  <c r="G108" i="14"/>
  <c r="J61" i="14"/>
  <c r="G90" i="14"/>
  <c r="G49" i="14"/>
  <c r="G78" i="14"/>
  <c r="E72" i="14"/>
  <c r="S72" i="14" s="1"/>
  <c r="I40" i="14"/>
  <c r="H108" i="14"/>
  <c r="T108" i="14" s="1"/>
  <c r="I38" i="14"/>
  <c r="H90" i="14"/>
  <c r="I74" i="14"/>
  <c r="G97" i="14"/>
  <c r="I106" i="14"/>
  <c r="O29" i="14"/>
  <c r="P29" i="14" s="1"/>
  <c r="U72" i="14"/>
  <c r="I99" i="14"/>
  <c r="V99" i="14" s="1"/>
  <c r="J106" i="14"/>
  <c r="H78" i="14"/>
  <c r="I108" i="14"/>
  <c r="C61" i="14"/>
  <c r="J39" i="14"/>
  <c r="V39" i="14" s="1"/>
  <c r="J38" i="14"/>
  <c r="F112" i="14"/>
  <c r="U112" i="14" s="1"/>
  <c r="I90" i="14"/>
  <c r="J74" i="14"/>
  <c r="F84" i="14"/>
  <c r="H98" i="14"/>
  <c r="T98" i="14" s="1"/>
  <c r="D94" i="14"/>
  <c r="K106" i="14"/>
  <c r="W106" i="14" s="1"/>
  <c r="I78" i="14"/>
  <c r="J108" i="14"/>
  <c r="D61" i="14"/>
  <c r="K39" i="14"/>
  <c r="W39" i="14" s="1"/>
  <c r="K38" i="14"/>
  <c r="W38" i="14" s="1"/>
  <c r="G112" i="14"/>
  <c r="J90" i="14"/>
  <c r="K74" i="14"/>
  <c r="W74" i="14" s="1"/>
  <c r="J76" i="14"/>
  <c r="V76" i="14" s="1"/>
  <c r="C106" i="14"/>
  <c r="J78" i="14"/>
  <c r="K108" i="14"/>
  <c r="W108" i="14" s="1"/>
  <c r="K16" i="14"/>
  <c r="W16" i="14" s="1"/>
  <c r="E61" i="14"/>
  <c r="C39" i="14"/>
  <c r="C38" i="14"/>
  <c r="H112" i="14"/>
  <c r="J75" i="14"/>
  <c r="V75" i="14" s="1"/>
  <c r="C74" i="14"/>
  <c r="I27" i="14"/>
  <c r="J52" i="14"/>
  <c r="K63" i="13"/>
  <c r="W63" i="13" s="1"/>
  <c r="H72" i="13"/>
  <c r="T94" i="13"/>
  <c r="E11" i="13"/>
  <c r="E72" i="13"/>
  <c r="S72" i="13" s="1"/>
  <c r="K25" i="13"/>
  <c r="W25" i="13" s="1"/>
  <c r="I94" i="13"/>
  <c r="H60" i="13"/>
  <c r="G60" i="13"/>
  <c r="F51" i="13"/>
  <c r="D81" i="13"/>
  <c r="F72" i="13"/>
  <c r="U72" i="13" s="1"/>
  <c r="C25" i="13"/>
  <c r="J94" i="13"/>
  <c r="E49" i="13"/>
  <c r="F46" i="13"/>
  <c r="U46" i="13" s="1"/>
  <c r="H48" i="13"/>
  <c r="I60" i="13"/>
  <c r="V60" i="13" s="1"/>
  <c r="J63" i="13"/>
  <c r="D25" i="13"/>
  <c r="U94" i="13"/>
  <c r="F49" i="13"/>
  <c r="U49" i="13" s="1"/>
  <c r="H84" i="13"/>
  <c r="C66" i="13"/>
  <c r="C63" i="13"/>
  <c r="E25" i="13"/>
  <c r="K94" i="13"/>
  <c r="W94" i="13" s="1"/>
  <c r="E81" i="13"/>
  <c r="K51" i="13"/>
  <c r="W51" i="13" s="1"/>
  <c r="D66" i="13"/>
  <c r="K60" i="13"/>
  <c r="W60" i="13" s="1"/>
  <c r="I51" i="13"/>
  <c r="H81" i="13"/>
  <c r="T81" i="13" s="1"/>
  <c r="D63" i="13"/>
  <c r="F25" i="13"/>
  <c r="U25" i="13" s="1"/>
  <c r="C94" i="13"/>
  <c r="J27" i="13"/>
  <c r="H36" i="13"/>
  <c r="M116" i="13"/>
  <c r="E66" i="13"/>
  <c r="C60" i="13"/>
  <c r="I81" i="13"/>
  <c r="E63" i="13"/>
  <c r="S63" i="13" s="1"/>
  <c r="G25" i="13"/>
  <c r="D94" i="13"/>
  <c r="C27" i="13"/>
  <c r="F106" i="13"/>
  <c r="F66" i="13"/>
  <c r="D60" i="13"/>
  <c r="J81" i="13"/>
  <c r="G72" i="13"/>
  <c r="F63" i="13"/>
  <c r="D27" i="13"/>
  <c r="I85" i="13"/>
  <c r="F58" i="13"/>
  <c r="G66" i="13"/>
  <c r="E60" i="13"/>
  <c r="K81" i="13"/>
  <c r="W81" i="13" s="1"/>
  <c r="I72" i="13"/>
  <c r="G63" i="13"/>
  <c r="E27" i="13"/>
  <c r="N26" i="13"/>
  <c r="H66" i="13"/>
  <c r="F60" i="13"/>
  <c r="U60" i="13" s="1"/>
  <c r="C81" i="13"/>
  <c r="J72" i="13"/>
  <c r="H63" i="13"/>
  <c r="H49" i="13"/>
  <c r="F27" i="13"/>
  <c r="J51" i="13"/>
  <c r="K72" i="13"/>
  <c r="W72" i="13" s="1"/>
  <c r="I63" i="13"/>
  <c r="E94" i="13"/>
  <c r="J49" i="13"/>
  <c r="V49" i="13" s="1"/>
  <c r="G27" i="13"/>
  <c r="C91" i="13"/>
  <c r="J27" i="6"/>
  <c r="K19" i="6"/>
  <c r="W19" i="6" s="1"/>
  <c r="K30" i="6"/>
  <c r="W30" i="6" s="1"/>
  <c r="J30" i="6"/>
  <c r="I30" i="6"/>
  <c r="S30" i="6"/>
  <c r="E69" i="6"/>
  <c r="R69" i="6" s="1"/>
  <c r="F69" i="6"/>
  <c r="G22" i="6"/>
  <c r="J22" i="6"/>
  <c r="I22" i="6"/>
  <c r="D22" i="6"/>
  <c r="K39" i="6"/>
  <c r="W39" i="6" s="1"/>
  <c r="H39" i="6"/>
  <c r="G39" i="6"/>
  <c r="D39" i="6"/>
  <c r="F39" i="6"/>
  <c r="C59" i="6"/>
  <c r="G59" i="6"/>
  <c r="H59" i="6"/>
  <c r="D59" i="6"/>
  <c r="M116" i="6"/>
  <c r="E27" i="6"/>
  <c r="S27" i="6" s="1"/>
  <c r="G19" i="6"/>
  <c r="D115" i="6"/>
  <c r="C115" i="6"/>
  <c r="G107" i="6"/>
  <c r="H107" i="6"/>
  <c r="H35" i="6"/>
  <c r="G35" i="6"/>
  <c r="W35" i="6"/>
  <c r="K31" i="6"/>
  <c r="W31" i="6" s="1"/>
  <c r="J37" i="6"/>
  <c r="D37" i="6"/>
  <c r="F37" i="6"/>
  <c r="U37" i="6" s="1"/>
  <c r="E11" i="6"/>
  <c r="F31" i="6"/>
  <c r="U31" i="6" s="1"/>
  <c r="I37" i="6"/>
  <c r="F59" i="6"/>
  <c r="J26" i="6"/>
  <c r="E93" i="6"/>
  <c r="F93" i="6"/>
  <c r="I25" i="6"/>
  <c r="E25" i="6"/>
  <c r="R25" i="6" s="1"/>
  <c r="J25" i="6"/>
  <c r="F25" i="6"/>
  <c r="U25" i="6" s="1"/>
  <c r="D25" i="6"/>
  <c r="J109" i="6"/>
  <c r="I109" i="6"/>
  <c r="K87" i="6"/>
  <c r="W87" i="6" s="1"/>
  <c r="D103" i="6"/>
  <c r="C103" i="6"/>
  <c r="C102" i="6"/>
  <c r="F105" i="6"/>
  <c r="I31" i="6"/>
  <c r="H37" i="6"/>
  <c r="J59" i="6"/>
  <c r="J39" i="6"/>
  <c r="H71" i="6"/>
  <c r="T71" i="6" s="1"/>
  <c r="G71" i="6"/>
  <c r="D67" i="6"/>
  <c r="C67" i="6"/>
  <c r="I97" i="6"/>
  <c r="J97" i="6"/>
  <c r="K37" i="6"/>
  <c r="W37" i="6" s="1"/>
  <c r="G27" i="6"/>
  <c r="F19" i="6"/>
  <c r="K59" i="6"/>
  <c r="W59" i="6" s="1"/>
  <c r="C39" i="6"/>
  <c r="G16" i="6"/>
  <c r="J16" i="6"/>
  <c r="E16" i="6"/>
  <c r="I16" i="6"/>
  <c r="C16" i="6"/>
  <c r="F16" i="6"/>
  <c r="U16" i="6" s="1"/>
  <c r="C90" i="6"/>
  <c r="C37" i="6"/>
  <c r="J31" i="6"/>
  <c r="E59" i="6"/>
  <c r="S59" i="6" s="1"/>
  <c r="E39" i="6"/>
  <c r="S39" i="6" s="1"/>
  <c r="J55" i="6"/>
  <c r="K55" i="6"/>
  <c r="W55" i="6" s="1"/>
  <c r="K54" i="6"/>
  <c r="W54" i="6" s="1"/>
  <c r="J54" i="6"/>
  <c r="V54" i="6" s="1"/>
  <c r="G54" i="6"/>
  <c r="K75" i="6"/>
  <c r="W75" i="6" s="1"/>
  <c r="G37" i="6"/>
  <c r="H27" i="6"/>
  <c r="E37" i="6"/>
  <c r="S37" i="6" s="1"/>
  <c r="I39" i="6"/>
  <c r="K66" i="6"/>
  <c r="W66" i="6" s="1"/>
  <c r="I66" i="6"/>
  <c r="H95" i="6"/>
  <c r="G95" i="6"/>
  <c r="H51" i="6"/>
  <c r="T51" i="6" s="1"/>
  <c r="K51" i="6"/>
  <c r="W51" i="6" s="1"/>
  <c r="C19" i="6"/>
  <c r="H19" i="6"/>
  <c r="I19" i="6"/>
  <c r="V19" i="6" s="1"/>
  <c r="H26" i="6"/>
  <c r="F81" i="6"/>
  <c r="E81" i="6"/>
  <c r="C91" i="6"/>
  <c r="D91" i="6"/>
  <c r="E19" i="6"/>
  <c r="S19" i="6" s="1"/>
  <c r="C31" i="6"/>
  <c r="K42" i="6"/>
  <c r="W42" i="6" s="1"/>
  <c r="G42" i="6"/>
  <c r="C42" i="6"/>
  <c r="G21" i="4"/>
  <c r="H21" i="4"/>
  <c r="G20" i="4"/>
  <c r="H20" i="4"/>
  <c r="H26" i="4"/>
  <c r="G26" i="4"/>
  <c r="U29" i="14"/>
  <c r="S26" i="13"/>
  <c r="Q26" i="13"/>
  <c r="O26" i="13"/>
  <c r="P26" i="13" s="1"/>
  <c r="M116" i="18"/>
  <c r="E11" i="18"/>
  <c r="M116" i="17"/>
  <c r="E11" i="17"/>
  <c r="M116" i="15"/>
  <c r="E11" i="15"/>
  <c r="S18" i="14"/>
  <c r="N21" i="13"/>
  <c r="S18" i="13"/>
  <c r="W16" i="13"/>
  <c r="O21" i="13"/>
  <c r="P21" i="13" s="1"/>
  <c r="S21" i="6"/>
  <c r="H17" i="4"/>
  <c r="G17" i="4"/>
  <c r="C17" i="4"/>
  <c r="E17" i="4"/>
  <c r="S17" i="4" s="1"/>
  <c r="F17" i="4"/>
  <c r="U17" i="4" s="1"/>
  <c r="I17" i="4"/>
  <c r="J17" i="4"/>
  <c r="K17" i="4"/>
  <c r="W17" i="4" s="1"/>
  <c r="H16" i="4"/>
  <c r="G16" i="4"/>
  <c r="K16" i="4"/>
  <c r="W16" i="4" s="1"/>
  <c r="J16" i="4"/>
  <c r="I16" i="4"/>
  <c r="E16" i="4"/>
  <c r="S16" i="4" s="1"/>
  <c r="F16" i="4"/>
  <c r="U16" i="4" s="1"/>
  <c r="D16" i="4"/>
  <c r="C16" i="4"/>
  <c r="J20" i="4"/>
  <c r="C20" i="4"/>
  <c r="D20" i="4"/>
  <c r="E20" i="4"/>
  <c r="S20" i="4" s="1"/>
  <c r="F20" i="4"/>
  <c r="U20" i="4" s="1"/>
  <c r="I20" i="4"/>
  <c r="K20" i="4"/>
  <c r="W20" i="4" s="1"/>
  <c r="I21" i="4"/>
  <c r="J21" i="4"/>
  <c r="K21" i="4"/>
  <c r="W21" i="4" s="1"/>
  <c r="C21" i="4"/>
  <c r="D21" i="4"/>
  <c r="E21" i="4"/>
  <c r="S21" i="4" s="1"/>
  <c r="F21" i="4"/>
  <c r="U21" i="4" s="1"/>
  <c r="F26" i="4"/>
  <c r="I26" i="4"/>
  <c r="J26" i="4"/>
  <c r="K26" i="4"/>
  <c r="W26" i="4" s="1"/>
  <c r="C26" i="4"/>
  <c r="D26" i="4"/>
  <c r="E26" i="4"/>
  <c r="M116" i="4"/>
  <c r="L116" i="4"/>
  <c r="E10" i="4"/>
  <c r="B12" i="4"/>
  <c r="F4" i="21" s="1"/>
  <c r="G4" i="21" s="1"/>
  <c r="H4" i="21" l="1"/>
  <c r="I4" i="21" s="1"/>
  <c r="I12" i="21" s="1"/>
  <c r="R18" i="4"/>
  <c r="T79" i="4"/>
  <c r="R31" i="4"/>
  <c r="R66" i="17"/>
  <c r="Q94" i="18"/>
  <c r="O69" i="18"/>
  <c r="P69" i="18" s="1"/>
  <c r="V28" i="18"/>
  <c r="V82" i="18"/>
  <c r="T60" i="15"/>
  <c r="R38" i="15"/>
  <c r="O97" i="15"/>
  <c r="P97" i="15" s="1"/>
  <c r="N51" i="16"/>
  <c r="Q51" i="16"/>
  <c r="R30" i="16"/>
  <c r="Q67" i="16"/>
  <c r="T44" i="16"/>
  <c r="R60" i="16"/>
  <c r="T60" i="16"/>
  <c r="N108" i="16"/>
  <c r="T110" i="16"/>
  <c r="T35" i="14"/>
  <c r="V38" i="14"/>
  <c r="T114" i="13"/>
  <c r="T18" i="13"/>
  <c r="R58" i="13"/>
  <c r="R49" i="13"/>
  <c r="R105" i="6"/>
  <c r="V84" i="6"/>
  <c r="R50" i="6"/>
  <c r="T75" i="6"/>
  <c r="V70" i="6"/>
  <c r="R26" i="4"/>
  <c r="T48" i="4"/>
  <c r="R28" i="17"/>
  <c r="T68" i="17"/>
  <c r="T80" i="17"/>
  <c r="Q69" i="18"/>
  <c r="Q85" i="18"/>
  <c r="T102" i="18"/>
  <c r="O94" i="18"/>
  <c r="P94" i="18" s="1"/>
  <c r="T85" i="18"/>
  <c r="T47" i="18"/>
  <c r="R108" i="18"/>
  <c r="R79" i="18"/>
  <c r="T39" i="18"/>
  <c r="R104" i="18"/>
  <c r="V57" i="18"/>
  <c r="V85" i="18"/>
  <c r="S85" i="18"/>
  <c r="R78" i="15"/>
  <c r="Q46" i="15"/>
  <c r="V71" i="15"/>
  <c r="R56" i="15"/>
  <c r="T80" i="15"/>
  <c r="R62" i="15"/>
  <c r="T100" i="16"/>
  <c r="T81" i="16"/>
  <c r="V87" i="16"/>
  <c r="T84" i="16"/>
  <c r="Q38" i="16"/>
  <c r="V60" i="16"/>
  <c r="R55" i="16"/>
  <c r="R80" i="16"/>
  <c r="V91" i="16"/>
  <c r="V49" i="16"/>
  <c r="R57" i="16"/>
  <c r="O108" i="16"/>
  <c r="P108" i="16" s="1"/>
  <c r="R67" i="16"/>
  <c r="T36" i="16"/>
  <c r="V45" i="14"/>
  <c r="T103" i="14"/>
  <c r="R58" i="14"/>
  <c r="T43" i="14"/>
  <c r="T51" i="13"/>
  <c r="V45" i="13"/>
  <c r="T43" i="13"/>
  <c r="T58" i="13"/>
  <c r="R28" i="13"/>
  <c r="V80" i="13"/>
  <c r="T113" i="6"/>
  <c r="N106" i="6"/>
  <c r="T88" i="6"/>
  <c r="T24" i="6"/>
  <c r="T103" i="6"/>
  <c r="V113" i="6"/>
  <c r="T30" i="4"/>
  <c r="R61" i="4"/>
  <c r="V62" i="4"/>
  <c r="V115" i="4"/>
  <c r="T60" i="4"/>
  <c r="V45" i="4"/>
  <c r="T38" i="4"/>
  <c r="R53" i="4"/>
  <c r="Q60" i="17"/>
  <c r="V80" i="17"/>
  <c r="T76" i="17"/>
  <c r="V103" i="17"/>
  <c r="V49" i="17"/>
  <c r="R82" i="17"/>
  <c r="R35" i="17"/>
  <c r="R99" i="17"/>
  <c r="S28" i="17"/>
  <c r="T101" i="17"/>
  <c r="R109" i="17"/>
  <c r="T23" i="17"/>
  <c r="R54" i="17"/>
  <c r="T87" i="17"/>
  <c r="R21" i="18"/>
  <c r="T88" i="18"/>
  <c r="R22" i="18"/>
  <c r="T105" i="18"/>
  <c r="T59" i="18"/>
  <c r="V38" i="18"/>
  <c r="T32" i="18"/>
  <c r="N69" i="18"/>
  <c r="T52" i="18"/>
  <c r="T97" i="18"/>
  <c r="S57" i="18"/>
  <c r="R46" i="18"/>
  <c r="T115" i="18"/>
  <c r="T78" i="18"/>
  <c r="R34" i="15"/>
  <c r="T107" i="15"/>
  <c r="R92" i="15"/>
  <c r="T28" i="15"/>
  <c r="S83" i="15"/>
  <c r="T108" i="15"/>
  <c r="T115" i="15"/>
  <c r="R66" i="15"/>
  <c r="Q55" i="16"/>
  <c r="T88" i="16"/>
  <c r="T111" i="16"/>
  <c r="U92" i="16"/>
  <c r="R101" i="16"/>
  <c r="Q62" i="16"/>
  <c r="T63" i="16"/>
  <c r="R46" i="16"/>
  <c r="T21" i="16"/>
  <c r="V53" i="16"/>
  <c r="T98" i="16"/>
  <c r="R19" i="16"/>
  <c r="T61" i="14"/>
  <c r="T65" i="14"/>
  <c r="T101" i="14"/>
  <c r="Q17" i="14"/>
  <c r="O67" i="14"/>
  <c r="P67" i="14" s="1"/>
  <c r="R108" i="14"/>
  <c r="T94" i="14"/>
  <c r="R27" i="14"/>
  <c r="T51" i="14"/>
  <c r="T67" i="14"/>
  <c r="R28" i="14"/>
  <c r="R52" i="14"/>
  <c r="R81" i="13"/>
  <c r="T84" i="13"/>
  <c r="V69" i="13"/>
  <c r="Q57" i="13"/>
  <c r="Q67" i="13"/>
  <c r="T103" i="13"/>
  <c r="T19" i="13"/>
  <c r="R80" i="13"/>
  <c r="T59" i="13"/>
  <c r="R50" i="13"/>
  <c r="N57" i="13"/>
  <c r="U55" i="13"/>
  <c r="R60" i="13"/>
  <c r="T28" i="13"/>
  <c r="R106" i="6"/>
  <c r="T32" i="6"/>
  <c r="T72" i="6"/>
  <c r="O106" i="6"/>
  <c r="P106" i="6" s="1"/>
  <c r="T64" i="6"/>
  <c r="T91" i="6"/>
  <c r="N50" i="6"/>
  <c r="R54" i="6"/>
  <c r="R48" i="6"/>
  <c r="R66" i="6"/>
  <c r="T101" i="6"/>
  <c r="R85" i="6"/>
  <c r="V44" i="6"/>
  <c r="R94" i="6"/>
  <c r="R19" i="4"/>
  <c r="R35" i="4"/>
  <c r="T77" i="4"/>
  <c r="R100" i="4"/>
  <c r="T64" i="4"/>
  <c r="R27" i="4"/>
  <c r="R99" i="4"/>
  <c r="T28" i="4"/>
  <c r="R30" i="4"/>
  <c r="R68" i="4"/>
  <c r="T57" i="17"/>
  <c r="T113" i="17"/>
  <c r="V96" i="17"/>
  <c r="N60" i="17"/>
  <c r="T32" i="17"/>
  <c r="R94" i="17"/>
  <c r="R62" i="17"/>
  <c r="T95" i="17"/>
  <c r="T97" i="17"/>
  <c r="T59" i="17"/>
  <c r="R56" i="17"/>
  <c r="R112" i="17"/>
  <c r="R44" i="17"/>
  <c r="R87" i="17"/>
  <c r="V29" i="17"/>
  <c r="T60" i="17"/>
  <c r="R40" i="17"/>
  <c r="R51" i="17"/>
  <c r="T45" i="17"/>
  <c r="R60" i="17"/>
  <c r="R100" i="17"/>
  <c r="R48" i="17"/>
  <c r="Q41" i="18"/>
  <c r="T77" i="18"/>
  <c r="T48" i="18"/>
  <c r="R59" i="18"/>
  <c r="T84" i="18"/>
  <c r="O29" i="18"/>
  <c r="P29" i="18" s="1"/>
  <c r="T96" i="18"/>
  <c r="R99" i="18"/>
  <c r="V65" i="18"/>
  <c r="O41" i="18"/>
  <c r="P41" i="18" s="1"/>
  <c r="V77" i="18"/>
  <c r="V42" i="18"/>
  <c r="R30" i="18"/>
  <c r="R106" i="18"/>
  <c r="T36" i="18"/>
  <c r="T57" i="18"/>
  <c r="T71" i="18"/>
  <c r="R87" i="18"/>
  <c r="R32" i="18"/>
  <c r="O65" i="18"/>
  <c r="P65" i="18" s="1"/>
  <c r="V26" i="18"/>
  <c r="T60" i="18"/>
  <c r="T38" i="18"/>
  <c r="V45" i="18"/>
  <c r="V66" i="18"/>
  <c r="T82" i="18"/>
  <c r="T50" i="18"/>
  <c r="R56" i="18"/>
  <c r="T33" i="18"/>
  <c r="U115" i="15"/>
  <c r="R47" i="15"/>
  <c r="V43" i="15"/>
  <c r="T53" i="15"/>
  <c r="R67" i="15"/>
  <c r="T51" i="15"/>
  <c r="V70" i="15"/>
  <c r="T101" i="15"/>
  <c r="T46" i="15"/>
  <c r="T114" i="15"/>
  <c r="T105" i="15"/>
  <c r="V109" i="15"/>
  <c r="R103" i="15"/>
  <c r="T86" i="15"/>
  <c r="Q79" i="15"/>
  <c r="T89" i="15"/>
  <c r="T41" i="15"/>
  <c r="V69" i="15"/>
  <c r="T70" i="15"/>
  <c r="T87" i="15"/>
  <c r="T47" i="15"/>
  <c r="U100" i="16"/>
  <c r="R111" i="16"/>
  <c r="V67" i="16"/>
  <c r="R99" i="16"/>
  <c r="T54" i="16"/>
  <c r="Q108" i="16"/>
  <c r="T104" i="16"/>
  <c r="O38" i="16"/>
  <c r="P38" i="16" s="1"/>
  <c r="T71" i="16"/>
  <c r="T53" i="16"/>
  <c r="T43" i="16"/>
  <c r="R78" i="16"/>
  <c r="R58" i="16"/>
  <c r="R54" i="16"/>
  <c r="R106" i="16"/>
  <c r="R87" i="16"/>
  <c r="V75" i="16"/>
  <c r="T56" i="16"/>
  <c r="T45" i="16"/>
  <c r="R48" i="16"/>
  <c r="T82" i="16"/>
  <c r="R63" i="16"/>
  <c r="R66" i="16"/>
  <c r="T89" i="16"/>
  <c r="R94" i="16"/>
  <c r="V115" i="16"/>
  <c r="V110" i="16"/>
  <c r="Q89" i="16"/>
  <c r="T94" i="16"/>
  <c r="R73" i="16"/>
  <c r="T90" i="16"/>
  <c r="T41" i="14"/>
  <c r="R61" i="14"/>
  <c r="O45" i="14"/>
  <c r="P45" i="14" s="1"/>
  <c r="R34" i="14"/>
  <c r="Q45" i="14"/>
  <c r="T56" i="14"/>
  <c r="V41" i="14"/>
  <c r="V101" i="14"/>
  <c r="R82" i="14"/>
  <c r="N95" i="14"/>
  <c r="T93" i="14"/>
  <c r="T32" i="14"/>
  <c r="R75" i="14"/>
  <c r="N67" i="14"/>
  <c r="V83" i="14"/>
  <c r="R64" i="14"/>
  <c r="S28" i="14"/>
  <c r="R90" i="14"/>
  <c r="R73" i="14"/>
  <c r="U65" i="14"/>
  <c r="R88" i="14"/>
  <c r="R87" i="14"/>
  <c r="V17" i="14"/>
  <c r="R70" i="14"/>
  <c r="R42" i="14"/>
  <c r="R45" i="14"/>
  <c r="O95" i="14"/>
  <c r="P95" i="14" s="1"/>
  <c r="R65" i="13"/>
  <c r="T27" i="13"/>
  <c r="T47" i="13"/>
  <c r="T87" i="13"/>
  <c r="V70" i="13"/>
  <c r="R62" i="13"/>
  <c r="O55" i="13"/>
  <c r="P55" i="13" s="1"/>
  <c r="O57" i="13"/>
  <c r="P57" i="13" s="1"/>
  <c r="Q113" i="13"/>
  <c r="R104" i="13"/>
  <c r="R29" i="13"/>
  <c r="V104" i="13"/>
  <c r="Q104" i="13"/>
  <c r="R52" i="13"/>
  <c r="N29" i="13"/>
  <c r="R91" i="13"/>
  <c r="T54" i="13"/>
  <c r="R57" i="13"/>
  <c r="T44" i="13"/>
  <c r="T83" i="13"/>
  <c r="V113" i="13"/>
  <c r="T35" i="13"/>
  <c r="T64" i="13"/>
  <c r="V35" i="6"/>
  <c r="R100" i="6"/>
  <c r="R95" i="6"/>
  <c r="R31" i="6"/>
  <c r="R104" i="6"/>
  <c r="T39" i="6"/>
  <c r="S94" i="6"/>
  <c r="T98" i="6"/>
  <c r="T114" i="6"/>
  <c r="T31" i="6"/>
  <c r="Q106" i="6"/>
  <c r="R57" i="6"/>
  <c r="T26" i="6"/>
  <c r="R20" i="6"/>
  <c r="T111" i="6"/>
  <c r="T41" i="6"/>
  <c r="V96" i="6"/>
  <c r="R84" i="6"/>
  <c r="Q50" i="6"/>
  <c r="V74" i="6"/>
  <c r="R35" i="6"/>
  <c r="T66" i="6"/>
  <c r="R78" i="6"/>
  <c r="R83" i="6"/>
  <c r="T99" i="6"/>
  <c r="T106" i="6"/>
  <c r="T86" i="4"/>
  <c r="T70" i="4"/>
  <c r="T47" i="4"/>
  <c r="R47" i="4"/>
  <c r="T80" i="4"/>
  <c r="R38" i="4"/>
  <c r="R69" i="4"/>
  <c r="T113" i="4"/>
  <c r="T108" i="4"/>
  <c r="T55" i="4"/>
  <c r="V32" i="4"/>
  <c r="R83" i="4"/>
  <c r="T76" i="4"/>
  <c r="R93" i="4"/>
  <c r="T61" i="4"/>
  <c r="R75" i="4"/>
  <c r="V29" i="4"/>
  <c r="T91" i="4"/>
  <c r="R71" i="17"/>
  <c r="T103" i="17"/>
  <c r="N94" i="17"/>
  <c r="R22" i="17"/>
  <c r="R58" i="17"/>
  <c r="V60" i="17"/>
  <c r="T107" i="17"/>
  <c r="V99" i="17"/>
  <c r="R68" i="17"/>
  <c r="R93" i="17"/>
  <c r="R50" i="17"/>
  <c r="T39" i="17"/>
  <c r="R102" i="17"/>
  <c r="T88" i="17"/>
  <c r="S94" i="17"/>
  <c r="T82" i="17"/>
  <c r="S32" i="17"/>
  <c r="R83" i="17"/>
  <c r="R41" i="17"/>
  <c r="R113" i="17"/>
  <c r="T114" i="17"/>
  <c r="T78" i="17"/>
  <c r="T43" i="17"/>
  <c r="V100" i="17"/>
  <c r="R80" i="17"/>
  <c r="R64" i="17"/>
  <c r="R108" i="17"/>
  <c r="R52" i="17"/>
  <c r="T20" i="17"/>
  <c r="R74" i="17"/>
  <c r="R89" i="17"/>
  <c r="T71" i="17"/>
  <c r="N32" i="17"/>
  <c r="T85" i="17"/>
  <c r="T26" i="17"/>
  <c r="T66" i="17"/>
  <c r="T24" i="17"/>
  <c r="T69" i="17"/>
  <c r="R45" i="17"/>
  <c r="T30" i="17"/>
  <c r="T51" i="17"/>
  <c r="T31" i="17"/>
  <c r="O60" i="17"/>
  <c r="P60" i="17" s="1"/>
  <c r="T99" i="17"/>
  <c r="T73" i="17"/>
  <c r="R69" i="17"/>
  <c r="T17" i="17"/>
  <c r="R110" i="17"/>
  <c r="R67" i="17"/>
  <c r="V68" i="17"/>
  <c r="T28" i="17"/>
  <c r="T94" i="17"/>
  <c r="T80" i="18"/>
  <c r="T49" i="18"/>
  <c r="T54" i="18"/>
  <c r="R66" i="18"/>
  <c r="T79" i="18"/>
  <c r="T63" i="18"/>
  <c r="R62" i="18"/>
  <c r="T91" i="18"/>
  <c r="N65" i="18"/>
  <c r="R109" i="18"/>
  <c r="U36" i="18"/>
  <c r="T31" i="18"/>
  <c r="T99" i="18"/>
  <c r="S46" i="18"/>
  <c r="R38" i="18"/>
  <c r="R41" i="18"/>
  <c r="S41" i="18"/>
  <c r="N29" i="18"/>
  <c r="T90" i="18"/>
  <c r="V29" i="18"/>
  <c r="T44" i="18"/>
  <c r="T89" i="18"/>
  <c r="R83" i="18"/>
  <c r="T73" i="18"/>
  <c r="U115" i="18"/>
  <c r="Q65" i="18"/>
  <c r="T113" i="18"/>
  <c r="R53" i="18"/>
  <c r="V31" i="18"/>
  <c r="R73" i="18"/>
  <c r="Q113" i="18"/>
  <c r="U71" i="18"/>
  <c r="R89" i="18"/>
  <c r="Q38" i="18"/>
  <c r="V106" i="18"/>
  <c r="R35" i="18"/>
  <c r="T112" i="18"/>
  <c r="U57" i="18"/>
  <c r="R75" i="18"/>
  <c r="T76" i="18"/>
  <c r="T92" i="18"/>
  <c r="T65" i="18"/>
  <c r="T55" i="18"/>
  <c r="V108" i="18"/>
  <c r="V48" i="18"/>
  <c r="T108" i="18"/>
  <c r="R44" i="18"/>
  <c r="R51" i="18"/>
  <c r="U31" i="18"/>
  <c r="V110" i="18"/>
  <c r="R34" i="18"/>
  <c r="R64" i="18"/>
  <c r="R71" i="18"/>
  <c r="R68" i="18"/>
  <c r="R110" i="18"/>
  <c r="R113" i="18"/>
  <c r="R101" i="18"/>
  <c r="R76" i="15"/>
  <c r="R41" i="15"/>
  <c r="T88" i="15"/>
  <c r="T27" i="15"/>
  <c r="T99" i="15"/>
  <c r="T61" i="15"/>
  <c r="R31" i="15"/>
  <c r="T43" i="15"/>
  <c r="R99" i="15"/>
  <c r="T63" i="15"/>
  <c r="T48" i="15"/>
  <c r="R33" i="15"/>
  <c r="S103" i="15"/>
  <c r="V108" i="15"/>
  <c r="V60" i="15"/>
  <c r="R65" i="15"/>
  <c r="V68" i="15"/>
  <c r="R73" i="15"/>
  <c r="V67" i="15"/>
  <c r="Q73" i="15"/>
  <c r="V76" i="15"/>
  <c r="T67" i="15"/>
  <c r="T76" i="15"/>
  <c r="T35" i="15"/>
  <c r="U48" i="15"/>
  <c r="R89" i="15"/>
  <c r="T44" i="15"/>
  <c r="R37" i="15"/>
  <c r="U53" i="15"/>
  <c r="R29" i="15"/>
  <c r="U101" i="15"/>
  <c r="N46" i="15"/>
  <c r="T72" i="15"/>
  <c r="T40" i="15"/>
  <c r="T45" i="15"/>
  <c r="U107" i="15"/>
  <c r="U72" i="15"/>
  <c r="R98" i="15"/>
  <c r="T90" i="15"/>
  <c r="T104" i="15"/>
  <c r="T65" i="15"/>
  <c r="R101" i="15"/>
  <c r="T95" i="15"/>
  <c r="R112" i="15"/>
  <c r="V92" i="15"/>
  <c r="T73" i="15"/>
  <c r="O101" i="15"/>
  <c r="P101" i="15" s="1"/>
  <c r="T79" i="15"/>
  <c r="R47" i="16"/>
  <c r="N110" i="16"/>
  <c r="T40" i="16"/>
  <c r="T114" i="16"/>
  <c r="R61" i="16"/>
  <c r="R114" i="16"/>
  <c r="S60" i="16"/>
  <c r="R95" i="16"/>
  <c r="T80" i="16"/>
  <c r="R18" i="16"/>
  <c r="T39" i="16"/>
  <c r="R26" i="16"/>
  <c r="Q110" i="16"/>
  <c r="T109" i="16"/>
  <c r="R89" i="16"/>
  <c r="T115" i="16"/>
  <c r="T68" i="16"/>
  <c r="T48" i="16"/>
  <c r="N67" i="16"/>
  <c r="R45" i="16"/>
  <c r="R64" i="16"/>
  <c r="R102" i="16"/>
  <c r="R21" i="16"/>
  <c r="T62" i="16"/>
  <c r="R49" i="16"/>
  <c r="T20" i="16"/>
  <c r="T66" i="16"/>
  <c r="T74" i="16"/>
  <c r="T101" i="16"/>
  <c r="R109" i="16"/>
  <c r="T78" i="16"/>
  <c r="T83" i="16"/>
  <c r="R42" i="16"/>
  <c r="T28" i="16"/>
  <c r="R112" i="16"/>
  <c r="T57" i="16"/>
  <c r="R59" i="16"/>
  <c r="R75" i="16"/>
  <c r="U101" i="16"/>
  <c r="T66" i="14"/>
  <c r="T107" i="14"/>
  <c r="O53" i="14"/>
  <c r="P53" i="14" s="1"/>
  <c r="R102" i="14"/>
  <c r="Q101" i="14"/>
  <c r="V81" i="14"/>
  <c r="R86" i="14"/>
  <c r="T63" i="14"/>
  <c r="R50" i="14"/>
  <c r="Q67" i="14"/>
  <c r="R100" i="14"/>
  <c r="R32" i="14"/>
  <c r="R76" i="14"/>
  <c r="V107" i="14"/>
  <c r="R78" i="14"/>
  <c r="O17" i="14"/>
  <c r="P17" i="14" s="1"/>
  <c r="S42" i="14"/>
  <c r="T83" i="14"/>
  <c r="N17" i="14"/>
  <c r="V97" i="14"/>
  <c r="N68" i="14"/>
  <c r="N101" i="14"/>
  <c r="T82" i="14"/>
  <c r="T17" i="14"/>
  <c r="T70" i="14"/>
  <c r="R51" i="14"/>
  <c r="N45" i="14"/>
  <c r="R80" i="14"/>
  <c r="R62" i="14"/>
  <c r="T37" i="14"/>
  <c r="R94" i="14"/>
  <c r="R110" i="14"/>
  <c r="R112" i="14"/>
  <c r="U101" i="14"/>
  <c r="R53" i="14"/>
  <c r="R30" i="14"/>
  <c r="O101" i="14"/>
  <c r="P101" i="14" s="1"/>
  <c r="U17" i="14"/>
  <c r="T48" i="14"/>
  <c r="S75" i="14"/>
  <c r="R38" i="14"/>
  <c r="T52" i="14"/>
  <c r="U94" i="14"/>
  <c r="Q52" i="14"/>
  <c r="T84" i="14"/>
  <c r="T78" i="14"/>
  <c r="R39" i="14"/>
  <c r="R23" i="14"/>
  <c r="T76" i="14"/>
  <c r="T58" i="14"/>
  <c r="T45" i="14"/>
  <c r="V95" i="14"/>
  <c r="T30" i="14"/>
  <c r="R56" i="14"/>
  <c r="S27" i="14"/>
  <c r="T28" i="14"/>
  <c r="T54" i="14"/>
  <c r="R47" i="14"/>
  <c r="T77" i="13"/>
  <c r="R92" i="13"/>
  <c r="R74" i="13"/>
  <c r="T67" i="13"/>
  <c r="R66" i="13"/>
  <c r="R43" i="13"/>
  <c r="R82" i="13"/>
  <c r="R37" i="13"/>
  <c r="S60" i="13"/>
  <c r="S49" i="13"/>
  <c r="R102" i="13"/>
  <c r="T88" i="13"/>
  <c r="V20" i="13"/>
  <c r="U57" i="13"/>
  <c r="T57" i="13"/>
  <c r="S35" i="13"/>
  <c r="Q55" i="13"/>
  <c r="T48" i="13"/>
  <c r="R46" i="13"/>
  <c r="O113" i="13"/>
  <c r="P113" i="13" s="1"/>
  <c r="O29" i="13"/>
  <c r="P29" i="13" s="1"/>
  <c r="T90" i="13"/>
  <c r="N55" i="13"/>
  <c r="V50" i="13"/>
  <c r="T63" i="13"/>
  <c r="Q76" i="13"/>
  <c r="R75" i="13"/>
  <c r="T56" i="13"/>
  <c r="T29" i="13"/>
  <c r="V81" i="13"/>
  <c r="V114" i="13"/>
  <c r="R36" i="13"/>
  <c r="T45" i="13"/>
  <c r="S29" i="13"/>
  <c r="R30" i="13"/>
  <c r="T92" i="13"/>
  <c r="R55" i="13"/>
  <c r="N113" i="13"/>
  <c r="R25" i="13"/>
  <c r="T115" i="13"/>
  <c r="T107" i="13"/>
  <c r="S113" i="13"/>
  <c r="T106" i="13"/>
  <c r="R70" i="13"/>
  <c r="R99" i="13"/>
  <c r="T74" i="13"/>
  <c r="T38" i="13"/>
  <c r="R79" i="13"/>
  <c r="V103" i="13"/>
  <c r="T66" i="13"/>
  <c r="R108" i="13"/>
  <c r="R94" i="13"/>
  <c r="R34" i="13"/>
  <c r="V73" i="13"/>
  <c r="V85" i="13"/>
  <c r="R54" i="13"/>
  <c r="R40" i="13"/>
  <c r="U54" i="13"/>
  <c r="R96" i="13"/>
  <c r="T100" i="13"/>
  <c r="V67" i="13"/>
  <c r="T70" i="6"/>
  <c r="R47" i="6"/>
  <c r="R36" i="6"/>
  <c r="V20" i="6"/>
  <c r="Q70" i="6"/>
  <c r="T33" i="6"/>
  <c r="T40" i="6"/>
  <c r="T57" i="6"/>
  <c r="T107" i="6"/>
  <c r="R81" i="6"/>
  <c r="T115" i="6"/>
  <c r="R70" i="6"/>
  <c r="T81" i="6"/>
  <c r="U32" i="6"/>
  <c r="R77" i="6"/>
  <c r="R112" i="6"/>
  <c r="U113" i="6"/>
  <c r="R92" i="6"/>
  <c r="T54" i="6"/>
  <c r="T93" i="6"/>
  <c r="R91" i="6"/>
  <c r="T48" i="6"/>
  <c r="T46" i="6"/>
  <c r="R76" i="6"/>
  <c r="T73" i="6"/>
  <c r="R44" i="6"/>
  <c r="V100" i="6"/>
  <c r="T59" i="6"/>
  <c r="T69" i="6"/>
  <c r="R114" i="6"/>
  <c r="R45" i="6"/>
  <c r="T49" i="6"/>
  <c r="T74" i="6"/>
  <c r="U66" i="6"/>
  <c r="Q51" i="6"/>
  <c r="R64" i="6"/>
  <c r="R28" i="6"/>
  <c r="O50" i="6"/>
  <c r="P50" i="6" s="1"/>
  <c r="V51" i="6"/>
  <c r="T63" i="6"/>
  <c r="V79" i="6"/>
  <c r="R89" i="6"/>
  <c r="V107" i="6"/>
  <c r="T50" i="6"/>
  <c r="T112" i="6"/>
  <c r="R98" i="6"/>
  <c r="Q94" i="6"/>
  <c r="Q98" i="6"/>
  <c r="Q48" i="6"/>
  <c r="R96" i="6"/>
  <c r="T42" i="6"/>
  <c r="T79" i="6"/>
  <c r="T92" i="6"/>
  <c r="R24" i="6"/>
  <c r="R40" i="6"/>
  <c r="R62" i="4"/>
  <c r="V56" i="4"/>
  <c r="V89" i="4"/>
  <c r="T18" i="4"/>
  <c r="T31" i="4"/>
  <c r="V92" i="4"/>
  <c r="R29" i="4"/>
  <c r="R63" i="4"/>
  <c r="T96" i="4"/>
  <c r="T71" i="4"/>
  <c r="T115" i="4"/>
  <c r="R112" i="4"/>
  <c r="V99" i="4"/>
  <c r="R80" i="4"/>
  <c r="T105" i="4"/>
  <c r="R98" i="4"/>
  <c r="V112" i="4"/>
  <c r="S75" i="4"/>
  <c r="T100" i="4"/>
  <c r="T26" i="4"/>
  <c r="R101" i="4"/>
  <c r="R67" i="4"/>
  <c r="V101" i="4"/>
  <c r="T72" i="4"/>
  <c r="R54" i="4"/>
  <c r="T67" i="4"/>
  <c r="R37" i="4"/>
  <c r="T54" i="4"/>
  <c r="T101" i="4"/>
  <c r="R72" i="4"/>
  <c r="R115" i="4"/>
  <c r="V93" i="4"/>
  <c r="T41" i="4"/>
  <c r="R85" i="4"/>
  <c r="R77" i="4"/>
  <c r="R84" i="4"/>
  <c r="V106" i="4"/>
  <c r="R79" i="4"/>
  <c r="T104" i="4"/>
  <c r="R105" i="4"/>
  <c r="R56" i="4"/>
  <c r="R59" i="4"/>
  <c r="T81" i="4"/>
  <c r="R82" i="4"/>
  <c r="U54" i="4"/>
  <c r="R41" i="4"/>
  <c r="R113" i="4"/>
  <c r="T35" i="4"/>
  <c r="T84" i="4"/>
  <c r="R40" i="4"/>
  <c r="Q32" i="17"/>
  <c r="U101" i="17"/>
  <c r="S96" i="17"/>
  <c r="U65" i="17"/>
  <c r="U80" i="17"/>
  <c r="N65" i="17"/>
  <c r="U57" i="17"/>
  <c r="O32" i="17"/>
  <c r="P32" i="17" s="1"/>
  <c r="V89" i="17"/>
  <c r="O80" i="17"/>
  <c r="P80" i="17" s="1"/>
  <c r="T65" i="17"/>
  <c r="S47" i="17"/>
  <c r="O94" i="17"/>
  <c r="P94" i="17" s="1"/>
  <c r="T70" i="17"/>
  <c r="S32" i="18"/>
  <c r="V55" i="18"/>
  <c r="N115" i="18"/>
  <c r="S79" i="18"/>
  <c r="O28" i="18"/>
  <c r="P28" i="18" s="1"/>
  <c r="V95" i="18"/>
  <c r="U80" i="18"/>
  <c r="V107" i="18"/>
  <c r="U48" i="18"/>
  <c r="N67" i="18"/>
  <c r="Q48" i="18"/>
  <c r="T75" i="18"/>
  <c r="O38" i="18"/>
  <c r="P38" i="18" s="1"/>
  <c r="Q101" i="18"/>
  <c r="S53" i="18"/>
  <c r="V115" i="18"/>
  <c r="N113" i="18"/>
  <c r="V61" i="18"/>
  <c r="T101" i="18"/>
  <c r="S89" i="18"/>
  <c r="Q102" i="18"/>
  <c r="R77" i="18"/>
  <c r="T66" i="18"/>
  <c r="V100" i="18"/>
  <c r="V101" i="15"/>
  <c r="S73" i="15"/>
  <c r="Q101" i="15"/>
  <c r="O72" i="15"/>
  <c r="P72" i="15" s="1"/>
  <c r="N58" i="15"/>
  <c r="N101" i="15"/>
  <c r="O73" i="15"/>
  <c r="P73" i="15" s="1"/>
  <c r="R64" i="15"/>
  <c r="V48" i="15"/>
  <c r="R50" i="15"/>
  <c r="Q87" i="15"/>
  <c r="S48" i="15"/>
  <c r="R72" i="15"/>
  <c r="V61" i="15"/>
  <c r="Q58" i="15"/>
  <c r="V104" i="15"/>
  <c r="V107" i="15"/>
  <c r="O89" i="15"/>
  <c r="P89" i="15" s="1"/>
  <c r="T58" i="15"/>
  <c r="V22" i="15"/>
  <c r="O108" i="15"/>
  <c r="P108" i="15" s="1"/>
  <c r="U27" i="15"/>
  <c r="Q74" i="15"/>
  <c r="V95" i="15"/>
  <c r="U70" i="15"/>
  <c r="V73" i="15"/>
  <c r="Q33" i="16"/>
  <c r="R84" i="16"/>
  <c r="R91" i="16"/>
  <c r="V46" i="16"/>
  <c r="O67" i="16"/>
  <c r="P67" i="16" s="1"/>
  <c r="T103" i="16"/>
  <c r="O89" i="16"/>
  <c r="P89" i="16" s="1"/>
  <c r="Q77" i="16"/>
  <c r="U57" i="16"/>
  <c r="V58" i="16"/>
  <c r="V90" i="16"/>
  <c r="O55" i="16"/>
  <c r="P55" i="16" s="1"/>
  <c r="N60" i="16"/>
  <c r="V62" i="16"/>
  <c r="S98" i="16"/>
  <c r="Q75" i="16"/>
  <c r="U58" i="14"/>
  <c r="V30" i="14"/>
  <c r="V50" i="14"/>
  <c r="Q41" i="14"/>
  <c r="N103" i="14"/>
  <c r="O43" i="14"/>
  <c r="P43" i="14" s="1"/>
  <c r="S53" i="14"/>
  <c r="O68" i="14"/>
  <c r="P68" i="14" s="1"/>
  <c r="S100" i="14"/>
  <c r="Q103" i="14"/>
  <c r="V68" i="14"/>
  <c r="U103" i="14"/>
  <c r="R103" i="14"/>
  <c r="V71" i="14"/>
  <c r="V93" i="14"/>
  <c r="V108" i="14"/>
  <c r="R98" i="14"/>
  <c r="V82" i="13"/>
  <c r="O104" i="13"/>
  <c r="P104" i="13" s="1"/>
  <c r="O101" i="13"/>
  <c r="P101" i="13" s="1"/>
  <c r="V42" i="13"/>
  <c r="O45" i="13"/>
  <c r="P45" i="13" s="1"/>
  <c r="U41" i="13"/>
  <c r="V57" i="13"/>
  <c r="V101" i="13"/>
  <c r="U77" i="13"/>
  <c r="U38" i="13"/>
  <c r="Q85" i="13"/>
  <c r="S62" i="13"/>
  <c r="V77" i="13"/>
  <c r="V76" i="13"/>
  <c r="Q29" i="13"/>
  <c r="N67" i="13"/>
  <c r="Q34" i="13"/>
  <c r="S44" i="13"/>
  <c r="R109" i="13"/>
  <c r="V107" i="13"/>
  <c r="Q99" i="13"/>
  <c r="T101" i="13"/>
  <c r="U44" i="13"/>
  <c r="R111" i="13"/>
  <c r="U43" i="6"/>
  <c r="V90" i="6"/>
  <c r="Q84" i="6"/>
  <c r="U101" i="6"/>
  <c r="V38" i="6"/>
  <c r="V36" i="6"/>
  <c r="N98" i="6"/>
  <c r="V50" i="6"/>
  <c r="Q65" i="6"/>
  <c r="R46" i="6"/>
  <c r="V42" i="6"/>
  <c r="U81" i="6"/>
  <c r="T95" i="6"/>
  <c r="V77" i="6"/>
  <c r="S28" i="6"/>
  <c r="S35" i="6"/>
  <c r="U57" i="6"/>
  <c r="T44" i="6"/>
  <c r="U100" i="4"/>
  <c r="T112" i="4"/>
  <c r="T42" i="4"/>
  <c r="V81" i="4"/>
  <c r="V85" i="4"/>
  <c r="R95" i="4"/>
  <c r="U91" i="4"/>
  <c r="U30" i="4"/>
  <c r="V43" i="4"/>
  <c r="N59" i="4"/>
  <c r="V42" i="4"/>
  <c r="V72" i="4"/>
  <c r="O77" i="4"/>
  <c r="P77" i="4" s="1"/>
  <c r="V41" i="4"/>
  <c r="V34" i="4"/>
  <c r="V60" i="4"/>
  <c r="T55" i="17"/>
  <c r="N89" i="17"/>
  <c r="U78" i="17"/>
  <c r="R103" i="17"/>
  <c r="V82" i="17"/>
  <c r="V58" i="17"/>
  <c r="U69" i="17"/>
  <c r="R86" i="17"/>
  <c r="N80" i="17"/>
  <c r="V46" i="17"/>
  <c r="S26" i="17"/>
  <c r="O65" i="17"/>
  <c r="P65" i="17" s="1"/>
  <c r="T46" i="17"/>
  <c r="Q80" i="17"/>
  <c r="S56" i="18"/>
  <c r="N93" i="18"/>
  <c r="T107" i="18"/>
  <c r="R36" i="18"/>
  <c r="R50" i="18"/>
  <c r="S101" i="18"/>
  <c r="R26" i="18"/>
  <c r="Q79" i="18"/>
  <c r="O113" i="18"/>
  <c r="P113" i="18" s="1"/>
  <c r="V52" i="18"/>
  <c r="S76" i="18"/>
  <c r="O115" i="18"/>
  <c r="P115" i="18" s="1"/>
  <c r="V32" i="18"/>
  <c r="N101" i="18"/>
  <c r="S38" i="18"/>
  <c r="Q96" i="18"/>
  <c r="Q36" i="18"/>
  <c r="U108" i="18"/>
  <c r="U92" i="18"/>
  <c r="O108" i="18"/>
  <c r="P108" i="18" s="1"/>
  <c r="Q108" i="18"/>
  <c r="N68" i="18"/>
  <c r="N28" i="18"/>
  <c r="Q60" i="18"/>
  <c r="Q77" i="18"/>
  <c r="U73" i="18"/>
  <c r="O67" i="18"/>
  <c r="P67" i="18" s="1"/>
  <c r="Q62" i="18"/>
  <c r="V113" i="18"/>
  <c r="V47" i="18"/>
  <c r="N48" i="18"/>
  <c r="N59" i="18"/>
  <c r="S104" i="18"/>
  <c r="Q39" i="18"/>
  <c r="N57" i="18"/>
  <c r="Q89" i="18"/>
  <c r="N38" i="18"/>
  <c r="Q57" i="18"/>
  <c r="U79" i="18"/>
  <c r="Q55" i="18"/>
  <c r="N108" i="18"/>
  <c r="U32" i="18"/>
  <c r="V51" i="18"/>
  <c r="O102" i="18"/>
  <c r="P102" i="18" s="1"/>
  <c r="U95" i="18"/>
  <c r="V112" i="18"/>
  <c r="U97" i="18"/>
  <c r="O57" i="18"/>
  <c r="P57" i="18" s="1"/>
  <c r="S109" i="18"/>
  <c r="V92" i="18"/>
  <c r="Q115" i="15"/>
  <c r="V96" i="15"/>
  <c r="U104" i="15"/>
  <c r="V115" i="15"/>
  <c r="O58" i="15"/>
  <c r="P58" i="15" s="1"/>
  <c r="V46" i="15"/>
  <c r="R52" i="15"/>
  <c r="V54" i="15"/>
  <c r="Q72" i="15"/>
  <c r="T57" i="15"/>
  <c r="U68" i="15"/>
  <c r="Q67" i="15"/>
  <c r="O68" i="15"/>
  <c r="P68" i="15" s="1"/>
  <c r="V80" i="15"/>
  <c r="N73" i="15"/>
  <c r="U98" i="15"/>
  <c r="R58" i="15"/>
  <c r="N72" i="15"/>
  <c r="U74" i="15"/>
  <c r="R63" i="15"/>
  <c r="R111" i="15"/>
  <c r="U80" i="15"/>
  <c r="Q100" i="15"/>
  <c r="R61" i="15"/>
  <c r="V64" i="15"/>
  <c r="V105" i="15"/>
  <c r="V83" i="15"/>
  <c r="Q56" i="15"/>
  <c r="N79" i="15"/>
  <c r="N87" i="16"/>
  <c r="R72" i="16"/>
  <c r="Q101" i="16"/>
  <c r="V21" i="16"/>
  <c r="R113" i="16"/>
  <c r="U104" i="16"/>
  <c r="Q60" i="16"/>
  <c r="V78" i="16"/>
  <c r="S94" i="16"/>
  <c r="R37" i="16"/>
  <c r="S74" i="16"/>
  <c r="O98" i="16"/>
  <c r="P98" i="16" s="1"/>
  <c r="S114" i="16"/>
  <c r="V81" i="16"/>
  <c r="U91" i="16"/>
  <c r="O60" i="16"/>
  <c r="P60" i="16" s="1"/>
  <c r="Q102" i="16"/>
  <c r="S66" i="16"/>
  <c r="Q81" i="16"/>
  <c r="N77" i="16"/>
  <c r="Q87" i="16"/>
  <c r="O33" i="16"/>
  <c r="P33" i="16" s="1"/>
  <c r="R68" i="16"/>
  <c r="Q91" i="16"/>
  <c r="Q53" i="16"/>
  <c r="V40" i="16"/>
  <c r="S106" i="16"/>
  <c r="V34" i="16"/>
  <c r="U115" i="16"/>
  <c r="Q72" i="16"/>
  <c r="V57" i="16"/>
  <c r="V72" i="16"/>
  <c r="S26" i="16"/>
  <c r="U98" i="16"/>
  <c r="N42" i="16"/>
  <c r="N33" i="16"/>
  <c r="S75" i="16"/>
  <c r="O110" i="16"/>
  <c r="P110" i="16" s="1"/>
  <c r="R104" i="16"/>
  <c r="O103" i="14"/>
  <c r="P103" i="14" s="1"/>
  <c r="Q68" i="14"/>
  <c r="T53" i="14"/>
  <c r="N55" i="14"/>
  <c r="V31" i="14"/>
  <c r="S68" i="14"/>
  <c r="S76" i="14"/>
  <c r="T23" i="14"/>
  <c r="R68" i="14"/>
  <c r="V70" i="14"/>
  <c r="O80" i="14"/>
  <c r="P80" i="14" s="1"/>
  <c r="Q79" i="14"/>
  <c r="V40" i="14"/>
  <c r="U27" i="14"/>
  <c r="R41" i="14"/>
  <c r="V21" i="14"/>
  <c r="R40" i="14"/>
  <c r="Q53" i="14"/>
  <c r="T68" i="14"/>
  <c r="V51" i="13"/>
  <c r="U114" i="13"/>
  <c r="N83" i="13"/>
  <c r="V111" i="13"/>
  <c r="V53" i="13"/>
  <c r="N69" i="13"/>
  <c r="S74" i="13"/>
  <c r="Q107" i="13"/>
  <c r="Q69" i="13"/>
  <c r="S54" i="13"/>
  <c r="S96" i="13"/>
  <c r="R107" i="13"/>
  <c r="V115" i="13"/>
  <c r="R101" i="13"/>
  <c r="Q53" i="13"/>
  <c r="T20" i="13"/>
  <c r="T112" i="13"/>
  <c r="V38" i="13"/>
  <c r="N101" i="13"/>
  <c r="Q84" i="13"/>
  <c r="T69" i="13"/>
  <c r="V28" i="13"/>
  <c r="N46" i="13"/>
  <c r="S70" i="13"/>
  <c r="U56" i="13"/>
  <c r="O53" i="13"/>
  <c r="P53" i="13" s="1"/>
  <c r="O43" i="13"/>
  <c r="P43" i="13" s="1"/>
  <c r="O98" i="13"/>
  <c r="P98" i="13" s="1"/>
  <c r="T98" i="13"/>
  <c r="R88" i="13"/>
  <c r="R97" i="13"/>
  <c r="R73" i="13"/>
  <c r="T75" i="13"/>
  <c r="O36" i="13"/>
  <c r="P36" i="13" s="1"/>
  <c r="N53" i="13"/>
  <c r="Q98" i="13"/>
  <c r="Q74" i="13"/>
  <c r="O67" i="13"/>
  <c r="P67" i="13" s="1"/>
  <c r="T85" i="13"/>
  <c r="V78" i="13"/>
  <c r="V100" i="13"/>
  <c r="Q114" i="13"/>
  <c r="Q28" i="13"/>
  <c r="Q45" i="13"/>
  <c r="R38" i="13"/>
  <c r="Q30" i="13"/>
  <c r="N73" i="13"/>
  <c r="V102" i="13"/>
  <c r="V92" i="13"/>
  <c r="T72" i="13"/>
  <c r="V39" i="13"/>
  <c r="V95" i="13"/>
  <c r="Q44" i="6"/>
  <c r="N64" i="6"/>
  <c r="S57" i="6"/>
  <c r="S44" i="6"/>
  <c r="U63" i="6"/>
  <c r="N113" i="6"/>
  <c r="O33" i="6"/>
  <c r="P33" i="6" s="1"/>
  <c r="U59" i="6"/>
  <c r="Q46" i="6"/>
  <c r="O44" i="6"/>
  <c r="P44" i="6" s="1"/>
  <c r="V73" i="6"/>
  <c r="U99" i="6"/>
  <c r="V76" i="6"/>
  <c r="O70" i="6"/>
  <c r="P70" i="6" s="1"/>
  <c r="T94" i="6"/>
  <c r="V41" i="6"/>
  <c r="V91" i="6"/>
  <c r="V92" i="6"/>
  <c r="T65" i="6"/>
  <c r="V32" i="6"/>
  <c r="U112" i="6"/>
  <c r="O94" i="6"/>
  <c r="P94" i="6" s="1"/>
  <c r="V39" i="6"/>
  <c r="V81" i="6"/>
  <c r="N55" i="6"/>
  <c r="V111" i="6"/>
  <c r="S45" i="6"/>
  <c r="V57" i="6"/>
  <c r="N70" i="6"/>
  <c r="R75" i="6"/>
  <c r="V67" i="6"/>
  <c r="V102" i="4"/>
  <c r="T102" i="4"/>
  <c r="T58" i="4"/>
  <c r="T37" i="4"/>
  <c r="N99" i="4"/>
  <c r="V113" i="4"/>
  <c r="V109" i="4"/>
  <c r="Q99" i="4"/>
  <c r="U28" i="4"/>
  <c r="S59" i="4"/>
  <c r="T89" i="4"/>
  <c r="Q112" i="4"/>
  <c r="V75" i="4"/>
  <c r="U48" i="4"/>
  <c r="S84" i="4"/>
  <c r="V84" i="4"/>
  <c r="V53" i="4"/>
  <c r="U31" i="4"/>
  <c r="S54" i="4"/>
  <c r="Q95" i="4"/>
  <c r="R111" i="4"/>
  <c r="N62" i="4"/>
  <c r="Q71" i="4"/>
  <c r="Q105" i="4"/>
  <c r="O92" i="4"/>
  <c r="P92" i="4" s="1"/>
  <c r="N104" i="4"/>
  <c r="U61" i="4"/>
  <c r="V97" i="4"/>
  <c r="V76" i="4"/>
  <c r="R45" i="4"/>
  <c r="V108" i="4"/>
  <c r="Q85" i="4"/>
  <c r="Q52" i="4"/>
  <c r="N27" i="4"/>
  <c r="N78" i="4"/>
  <c r="O81" i="4"/>
  <c r="P81" i="4" s="1"/>
  <c r="V40" i="4"/>
  <c r="T85" i="4"/>
  <c r="Q50" i="4"/>
  <c r="V86" i="4"/>
  <c r="S67" i="4"/>
  <c r="R49" i="4"/>
  <c r="V63" i="4"/>
  <c r="U99" i="4"/>
  <c r="V80" i="4"/>
  <c r="V82" i="4"/>
  <c r="Q44" i="4"/>
  <c r="V70" i="4"/>
  <c r="Q49" i="4"/>
  <c r="V38" i="4"/>
  <c r="O58" i="4"/>
  <c r="P58" i="4" s="1"/>
  <c r="Q115" i="4"/>
  <c r="Q43" i="4"/>
  <c r="V31" i="4"/>
  <c r="Q81" i="4"/>
  <c r="N93" i="4"/>
  <c r="Q79" i="4"/>
  <c r="O64" i="4"/>
  <c r="P64" i="4" s="1"/>
  <c r="N45" i="4"/>
  <c r="V50" i="4"/>
  <c r="V110" i="4"/>
  <c r="U77" i="4"/>
  <c r="Q101" i="4"/>
  <c r="T92" i="4"/>
  <c r="Q110" i="4"/>
  <c r="R39" i="4"/>
  <c r="Q35" i="4"/>
  <c r="V100" i="4"/>
  <c r="S79" i="4"/>
  <c r="Q26" i="4"/>
  <c r="S115" i="4"/>
  <c r="U81" i="4"/>
  <c r="O42" i="4"/>
  <c r="P42" i="4" s="1"/>
  <c r="O113" i="4"/>
  <c r="P113" i="4" s="1"/>
  <c r="U72" i="4"/>
  <c r="R71" i="4"/>
  <c r="N111" i="4"/>
  <c r="R81" i="4"/>
  <c r="V44" i="4"/>
  <c r="R102" i="4"/>
  <c r="U108" i="4"/>
  <c r="V66" i="4"/>
  <c r="O69" i="4"/>
  <c r="P69" i="4" s="1"/>
  <c r="O90" i="4"/>
  <c r="P90" i="4" s="1"/>
  <c r="V26" i="4"/>
  <c r="O46" i="4"/>
  <c r="P46" i="4" s="1"/>
  <c r="T93" i="4"/>
  <c r="Q28" i="4"/>
  <c r="V48" i="4"/>
  <c r="V74" i="4"/>
  <c r="N79" i="4"/>
  <c r="S62" i="4"/>
  <c r="T66" i="4"/>
  <c r="N102" i="4"/>
  <c r="Q47" i="4"/>
  <c r="Q37" i="4"/>
  <c r="Q97" i="4"/>
  <c r="V88" i="4"/>
  <c r="V35" i="4"/>
  <c r="V30" i="4"/>
  <c r="Q54" i="4"/>
  <c r="V83" i="4"/>
  <c r="R88" i="4"/>
  <c r="S53" i="4"/>
  <c r="Q66" i="4"/>
  <c r="Q48" i="4"/>
  <c r="R52" i="4"/>
  <c r="U107" i="6"/>
  <c r="N89" i="6"/>
  <c r="O107" i="6"/>
  <c r="P107" i="6" s="1"/>
  <c r="O95" i="6"/>
  <c r="P95" i="6" s="1"/>
  <c r="S69" i="6"/>
  <c r="O59" i="6"/>
  <c r="P59" i="6" s="1"/>
  <c r="V46" i="6"/>
  <c r="R41" i="6"/>
  <c r="T55" i="6"/>
  <c r="S66" i="6"/>
  <c r="V114" i="6"/>
  <c r="N44" i="6"/>
  <c r="V64" i="6"/>
  <c r="O98" i="6"/>
  <c r="P98" i="6" s="1"/>
  <c r="V66" i="6"/>
  <c r="Q93" i="6"/>
  <c r="Q87" i="6"/>
  <c r="N80" i="6"/>
  <c r="O41" i="6"/>
  <c r="P41" i="6" s="1"/>
  <c r="V45" i="6"/>
  <c r="Q57" i="6"/>
  <c r="V37" i="6"/>
  <c r="U114" i="6"/>
  <c r="V89" i="6"/>
  <c r="T27" i="6"/>
  <c r="Q35" i="6"/>
  <c r="T38" i="6"/>
  <c r="S100" i="6"/>
  <c r="V97" i="6"/>
  <c r="N83" i="6"/>
  <c r="N94" i="6"/>
  <c r="O67" i="6"/>
  <c r="P67" i="6" s="1"/>
  <c r="R63" i="6"/>
  <c r="N71" i="6"/>
  <c r="Q78" i="6"/>
  <c r="Q32" i="6"/>
  <c r="V31" i="6"/>
  <c r="V88" i="6"/>
  <c r="V78" i="6"/>
  <c r="Q63" i="6"/>
  <c r="O91" i="6"/>
  <c r="P91" i="6" s="1"/>
  <c r="S76" i="6"/>
  <c r="O115" i="6"/>
  <c r="P115" i="6" s="1"/>
  <c r="V72" i="6"/>
  <c r="Q38" i="6"/>
  <c r="U69" i="6"/>
  <c r="R115" i="6"/>
  <c r="T37" i="6"/>
  <c r="T36" i="6"/>
  <c r="U74" i="6"/>
  <c r="O84" i="6"/>
  <c r="P84" i="6" s="1"/>
  <c r="Q41" i="6"/>
  <c r="R90" i="6"/>
  <c r="V59" i="6"/>
  <c r="Q28" i="6"/>
  <c r="V105" i="6"/>
  <c r="N105" i="6"/>
  <c r="N90" i="6"/>
  <c r="S104" i="6"/>
  <c r="Q95" i="6"/>
  <c r="T90" i="6"/>
  <c r="U111" i="6"/>
  <c r="T28" i="6"/>
  <c r="O68" i="6"/>
  <c r="P68" i="6" s="1"/>
  <c r="O52" i="13"/>
  <c r="P52" i="13" s="1"/>
  <c r="N68" i="13"/>
  <c r="V79" i="13"/>
  <c r="Q38" i="13"/>
  <c r="Q73" i="13"/>
  <c r="N98" i="13"/>
  <c r="V98" i="13"/>
  <c r="Q106" i="13"/>
  <c r="V59" i="13"/>
  <c r="U43" i="13"/>
  <c r="S108" i="13"/>
  <c r="O103" i="13"/>
  <c r="P103" i="13" s="1"/>
  <c r="N62" i="13"/>
  <c r="V88" i="13"/>
  <c r="U87" i="13"/>
  <c r="O62" i="13"/>
  <c r="P62" i="13" s="1"/>
  <c r="Q112" i="13"/>
  <c r="V63" i="13"/>
  <c r="Q63" i="13"/>
  <c r="O75" i="13"/>
  <c r="P75" i="13" s="1"/>
  <c r="N49" i="13"/>
  <c r="N87" i="13"/>
  <c r="O28" i="13"/>
  <c r="P28" i="13" s="1"/>
  <c r="V56" i="13"/>
  <c r="T50" i="13"/>
  <c r="Q101" i="13"/>
  <c r="N104" i="13"/>
  <c r="U106" i="13"/>
  <c r="Q75" i="13"/>
  <c r="V112" i="13"/>
  <c r="R59" i="13"/>
  <c r="O90" i="13"/>
  <c r="P90" i="13" s="1"/>
  <c r="V44" i="13"/>
  <c r="U90" i="13"/>
  <c r="U59" i="13"/>
  <c r="U45" i="13"/>
  <c r="V99" i="13"/>
  <c r="O85" i="13"/>
  <c r="P85" i="13" s="1"/>
  <c r="O73" i="13"/>
  <c r="P73" i="13" s="1"/>
  <c r="S79" i="13"/>
  <c r="R68" i="13"/>
  <c r="Q43" i="13"/>
  <c r="N38" i="13"/>
  <c r="S65" i="13"/>
  <c r="Q70" i="13"/>
  <c r="T62" i="13"/>
  <c r="S81" i="13"/>
  <c r="O108" i="13"/>
  <c r="P108" i="13" s="1"/>
  <c r="R106" i="13"/>
  <c r="V83" i="13"/>
  <c r="S102" i="13"/>
  <c r="O39" i="13"/>
  <c r="P39" i="13" s="1"/>
  <c r="O81" i="13"/>
  <c r="P81" i="13" s="1"/>
  <c r="Q65" i="13"/>
  <c r="Q103" i="13"/>
  <c r="U108" i="13"/>
  <c r="T39" i="13"/>
  <c r="U103" i="13"/>
  <c r="O69" i="13"/>
  <c r="P69" i="13" s="1"/>
  <c r="S36" i="13"/>
  <c r="U65" i="13"/>
  <c r="T65" i="13"/>
  <c r="N93" i="13"/>
  <c r="O76" i="13"/>
  <c r="P76" i="13" s="1"/>
  <c r="N43" i="13"/>
  <c r="V54" i="13"/>
  <c r="U115" i="13"/>
  <c r="N103" i="13"/>
  <c r="V87" i="13"/>
  <c r="V65" i="13"/>
  <c r="Q62" i="13"/>
  <c r="S82" i="13"/>
  <c r="V68" i="13"/>
  <c r="V108" i="13"/>
  <c r="O38" i="13"/>
  <c r="P38" i="13" s="1"/>
  <c r="T68" i="13"/>
  <c r="U100" i="13"/>
  <c r="N45" i="13"/>
  <c r="Q98" i="14"/>
  <c r="Q114" i="14"/>
  <c r="V55" i="14"/>
  <c r="S58" i="14"/>
  <c r="Q19" i="14"/>
  <c r="Q69" i="14"/>
  <c r="V65" i="14"/>
  <c r="O87" i="14"/>
  <c r="P87" i="14" s="1"/>
  <c r="T64" i="14"/>
  <c r="V74" i="14"/>
  <c r="V34" i="14"/>
  <c r="R93" i="14"/>
  <c r="T79" i="14"/>
  <c r="Q99" i="14"/>
  <c r="V102" i="14"/>
  <c r="S112" i="14"/>
  <c r="S56" i="14"/>
  <c r="N43" i="14"/>
  <c r="Q55" i="14"/>
  <c r="S34" i="14"/>
  <c r="N41" i="14"/>
  <c r="O48" i="14"/>
  <c r="P48" i="14" s="1"/>
  <c r="R19" i="14"/>
  <c r="U56" i="14"/>
  <c r="V32" i="14"/>
  <c r="V26" i="14"/>
  <c r="S88" i="14"/>
  <c r="Q38" i="14"/>
  <c r="U19" i="14"/>
  <c r="V20" i="14"/>
  <c r="V53" i="14"/>
  <c r="N39" i="14"/>
  <c r="S73" i="14"/>
  <c r="Q83" i="14"/>
  <c r="Q80" i="14"/>
  <c r="U51" i="14"/>
  <c r="N54" i="14"/>
  <c r="U48" i="14"/>
  <c r="Q97" i="14"/>
  <c r="U83" i="14"/>
  <c r="R43" i="14"/>
  <c r="R79" i="14"/>
  <c r="O37" i="16"/>
  <c r="P37" i="16" s="1"/>
  <c r="T58" i="16"/>
  <c r="U83" i="16"/>
  <c r="N98" i="16"/>
  <c r="N56" i="16"/>
  <c r="N44" i="16"/>
  <c r="N66" i="16"/>
  <c r="N62" i="16"/>
  <c r="R86" i="16"/>
  <c r="R105" i="16"/>
  <c r="O62" i="16"/>
  <c r="P62" i="16" s="1"/>
  <c r="U81" i="16"/>
  <c r="N70" i="16"/>
  <c r="S102" i="16"/>
  <c r="U74" i="16"/>
  <c r="V43" i="16"/>
  <c r="S101" i="16"/>
  <c r="N53" i="16"/>
  <c r="R44" i="16"/>
  <c r="O84" i="16"/>
  <c r="P84" i="16" s="1"/>
  <c r="N99" i="16"/>
  <c r="V59" i="16"/>
  <c r="Q36" i="16"/>
  <c r="O74" i="16"/>
  <c r="P74" i="16" s="1"/>
  <c r="R81" i="16"/>
  <c r="U84" i="16"/>
  <c r="V92" i="16"/>
  <c r="U36" i="16"/>
  <c r="N55" i="16"/>
  <c r="Q98" i="16"/>
  <c r="V33" i="16"/>
  <c r="N59" i="16"/>
  <c r="V83" i="16"/>
  <c r="R40" i="16"/>
  <c r="V47" i="16"/>
  <c r="S48" i="16"/>
  <c r="N101" i="16"/>
  <c r="R70" i="16"/>
  <c r="V24" i="16"/>
  <c r="R53" i="16"/>
  <c r="S53" i="16"/>
  <c r="R36" i="16"/>
  <c r="V111" i="16"/>
  <c r="U43" i="16"/>
  <c r="O48" i="16"/>
  <c r="P48" i="16" s="1"/>
  <c r="Q83" i="16"/>
  <c r="O68" i="16"/>
  <c r="P68" i="16" s="1"/>
  <c r="V39" i="16"/>
  <c r="S87" i="16"/>
  <c r="N46" i="16"/>
  <c r="V74" i="16"/>
  <c r="O53" i="16"/>
  <c r="P53" i="16" s="1"/>
  <c r="V106" i="16"/>
  <c r="O106" i="16"/>
  <c r="P106" i="16" s="1"/>
  <c r="V98" i="16"/>
  <c r="U62" i="16"/>
  <c r="N89" i="16"/>
  <c r="Q99" i="16"/>
  <c r="O52" i="16"/>
  <c r="P52" i="16" s="1"/>
  <c r="V56" i="16"/>
  <c r="O100" i="16"/>
  <c r="P100" i="16" s="1"/>
  <c r="V71" i="16"/>
  <c r="R33" i="16"/>
  <c r="S45" i="16"/>
  <c r="U56" i="16"/>
  <c r="Q57" i="16"/>
  <c r="O101" i="16"/>
  <c r="P101" i="16" s="1"/>
  <c r="Q114" i="16"/>
  <c r="O104" i="16"/>
  <c r="P104" i="16" s="1"/>
  <c r="T72" i="16"/>
  <c r="O57" i="16"/>
  <c r="P57" i="16" s="1"/>
  <c r="Q66" i="16"/>
  <c r="O81" i="16"/>
  <c r="P81" i="16" s="1"/>
  <c r="O66" i="15"/>
  <c r="P66" i="15" s="1"/>
  <c r="V81" i="15"/>
  <c r="Q104" i="15"/>
  <c r="U90" i="15"/>
  <c r="N50" i="15"/>
  <c r="V111" i="15"/>
  <c r="Q54" i="15"/>
  <c r="R115" i="15"/>
  <c r="S51" i="15"/>
  <c r="O79" i="15"/>
  <c r="P79" i="15" s="1"/>
  <c r="Q51" i="15"/>
  <c r="O80" i="15"/>
  <c r="P80" i="15" s="1"/>
  <c r="S34" i="15"/>
  <c r="U51" i="15"/>
  <c r="O107" i="15"/>
  <c r="P107" i="15" s="1"/>
  <c r="T96" i="15"/>
  <c r="T59" i="15"/>
  <c r="S67" i="15"/>
  <c r="R79" i="15"/>
  <c r="R96" i="15"/>
  <c r="N83" i="15"/>
  <c r="Q60" i="15"/>
  <c r="N108" i="15"/>
  <c r="O96" i="15"/>
  <c r="P96" i="15" s="1"/>
  <c r="O43" i="15"/>
  <c r="P43" i="15" s="1"/>
  <c r="N67" i="15"/>
  <c r="T66" i="15"/>
  <c r="N70" i="15"/>
  <c r="N36" i="15"/>
  <c r="Q57" i="15"/>
  <c r="N53" i="15"/>
  <c r="Q76" i="15"/>
  <c r="U89" i="15"/>
  <c r="S98" i="15"/>
  <c r="O75" i="15"/>
  <c r="P75" i="15" s="1"/>
  <c r="Q96" i="15"/>
  <c r="V93" i="15"/>
  <c r="V52" i="15"/>
  <c r="T81" i="15"/>
  <c r="O67" i="15"/>
  <c r="P67" i="15" s="1"/>
  <c r="S37" i="15"/>
  <c r="V62" i="15"/>
  <c r="T110" i="15"/>
  <c r="Q111" i="15"/>
  <c r="N52" i="15"/>
  <c r="V102" i="15"/>
  <c r="N96" i="15"/>
  <c r="O103" i="15"/>
  <c r="P103" i="15" s="1"/>
  <c r="V37" i="15"/>
  <c r="Q112" i="15"/>
  <c r="V66" i="15"/>
  <c r="Q69" i="15"/>
  <c r="T28" i="18"/>
  <c r="R19" i="18"/>
  <c r="O107" i="18"/>
  <c r="P107" i="18" s="1"/>
  <c r="S115" i="18"/>
  <c r="R115" i="18"/>
  <c r="N52" i="18"/>
  <c r="O96" i="18"/>
  <c r="P96" i="18" s="1"/>
  <c r="S99" i="18"/>
  <c r="T62" i="18"/>
  <c r="V67" i="18"/>
  <c r="O77" i="18"/>
  <c r="P77" i="18" s="1"/>
  <c r="Q88" i="18"/>
  <c r="O76" i="18"/>
  <c r="P76" i="18" s="1"/>
  <c r="U77" i="18"/>
  <c r="U84" i="18"/>
  <c r="N89" i="18"/>
  <c r="T56" i="18"/>
  <c r="O35" i="18"/>
  <c r="P35" i="18" s="1"/>
  <c r="Q32" i="18"/>
  <c r="Q33" i="18"/>
  <c r="V114" i="18"/>
  <c r="R52" i="18"/>
  <c r="S59" i="18"/>
  <c r="Q47" i="18"/>
  <c r="N96" i="18"/>
  <c r="Q67" i="18"/>
  <c r="V56" i="18"/>
  <c r="U102" i="18"/>
  <c r="V80" i="18"/>
  <c r="V102" i="18"/>
  <c r="Q84" i="18"/>
  <c r="V68" i="18"/>
  <c r="V30" i="18"/>
  <c r="O95" i="18"/>
  <c r="P95" i="18" s="1"/>
  <c r="V90" i="18"/>
  <c r="U52" i="18"/>
  <c r="N90" i="18"/>
  <c r="V105" i="18"/>
  <c r="R33" i="18"/>
  <c r="Q63" i="18"/>
  <c r="S73" i="18"/>
  <c r="N77" i="18"/>
  <c r="T67" i="18"/>
  <c r="O80" i="18"/>
  <c r="P80" i="18" s="1"/>
  <c r="N50" i="18"/>
  <c r="O48" i="18"/>
  <c r="P48" i="18" s="1"/>
  <c r="O36" i="18"/>
  <c r="P36" i="18" s="1"/>
  <c r="R80" i="18"/>
  <c r="U78" i="18"/>
  <c r="N63" i="18"/>
  <c r="Q61" i="18"/>
  <c r="O37" i="18"/>
  <c r="P37" i="18" s="1"/>
  <c r="O89" i="18"/>
  <c r="P89" i="18" s="1"/>
  <c r="T104" i="18"/>
  <c r="R31" i="18"/>
  <c r="Q31" i="18"/>
  <c r="O99" i="18"/>
  <c r="P99" i="18" s="1"/>
  <c r="O105" i="18"/>
  <c r="P105" i="18" s="1"/>
  <c r="R96" i="18"/>
  <c r="V46" i="18"/>
  <c r="Q106" i="18"/>
  <c r="V111" i="18"/>
  <c r="Q115" i="18"/>
  <c r="V84" i="18"/>
  <c r="Q114" i="18"/>
  <c r="R78" i="18"/>
  <c r="V24" i="18"/>
  <c r="O111" i="18"/>
  <c r="P111" i="18" s="1"/>
  <c r="N78" i="18"/>
  <c r="O104" i="18"/>
  <c r="P104" i="18" s="1"/>
  <c r="Q28" i="18"/>
  <c r="O110" i="18"/>
  <c r="P110" i="18" s="1"/>
  <c r="V99" i="18"/>
  <c r="T26" i="18"/>
  <c r="U89" i="18"/>
  <c r="U96" i="18"/>
  <c r="N26" i="18"/>
  <c r="O101" i="18"/>
  <c r="P101" i="18" s="1"/>
  <c r="S108" i="17"/>
  <c r="R72" i="17"/>
  <c r="S113" i="17"/>
  <c r="R38" i="17"/>
  <c r="N70" i="17"/>
  <c r="U49" i="17"/>
  <c r="Q103" i="17"/>
  <c r="V51" i="17"/>
  <c r="T89" i="17"/>
  <c r="T110" i="17"/>
  <c r="O89" i="17"/>
  <c r="P89" i="17" s="1"/>
  <c r="N108" i="17"/>
  <c r="S89" i="17"/>
  <c r="R104" i="17"/>
  <c r="U28" i="17"/>
  <c r="Q84" i="17"/>
  <c r="Q86" i="17"/>
  <c r="T50" i="17"/>
  <c r="V27" i="17"/>
  <c r="Q110" i="17"/>
  <c r="Q89" i="17"/>
  <c r="R17" i="17"/>
  <c r="S112" i="17"/>
  <c r="V78" i="17"/>
  <c r="V104" i="17"/>
  <c r="O104" i="4"/>
  <c r="P104" i="4" s="1"/>
  <c r="N56" i="4"/>
  <c r="T103" i="4"/>
  <c r="Q64" i="4"/>
  <c r="R51" i="4"/>
  <c r="O75" i="4"/>
  <c r="P75" i="4" s="1"/>
  <c r="O106" i="4"/>
  <c r="P106" i="4" s="1"/>
  <c r="O26" i="4"/>
  <c r="P26" i="4" s="1"/>
  <c r="S82" i="4"/>
  <c r="O88" i="4"/>
  <c r="P88" i="4" s="1"/>
  <c r="T111" i="4"/>
  <c r="R96" i="4"/>
  <c r="Q27" i="4"/>
  <c r="O71" i="4"/>
  <c r="P71" i="4" s="1"/>
  <c r="V94" i="4"/>
  <c r="U49" i="4"/>
  <c r="N74" i="4"/>
  <c r="U86" i="4"/>
  <c r="Q63" i="4"/>
  <c r="O111" i="4"/>
  <c r="P111" i="4" s="1"/>
  <c r="Q41" i="4"/>
  <c r="N101" i="4"/>
  <c r="V114" i="4"/>
  <c r="R43" i="4"/>
  <c r="Q87" i="4"/>
  <c r="O103" i="4"/>
  <c r="P103" i="4" s="1"/>
  <c r="O59" i="4"/>
  <c r="P59" i="4" s="1"/>
  <c r="U74" i="4"/>
  <c r="N51" i="4"/>
  <c r="V28" i="4"/>
  <c r="Q78" i="4"/>
  <c r="N33" i="4"/>
  <c r="Q106" i="4"/>
  <c r="Q73" i="4"/>
  <c r="Q46" i="4"/>
  <c r="N29" i="4"/>
  <c r="N41" i="4"/>
  <c r="O78" i="4"/>
  <c r="P78" i="4" s="1"/>
  <c r="N108" i="4"/>
  <c r="S58" i="4"/>
  <c r="Q107" i="4"/>
  <c r="O57" i="4"/>
  <c r="P57" i="4" s="1"/>
  <c r="S47" i="4"/>
  <c r="T73" i="4"/>
  <c r="N86" i="4"/>
  <c r="N63" i="4"/>
  <c r="V111" i="4"/>
  <c r="O54" i="4"/>
  <c r="P54" i="4" s="1"/>
  <c r="V77" i="4"/>
  <c r="N100" i="4"/>
  <c r="Q67" i="4"/>
  <c r="Q93" i="4"/>
  <c r="O95" i="4"/>
  <c r="P95" i="4" s="1"/>
  <c r="V46" i="4"/>
  <c r="V47" i="4"/>
  <c r="V49" i="4"/>
  <c r="V73" i="4"/>
  <c r="S30" i="4"/>
  <c r="O63" i="4"/>
  <c r="P63" i="4" s="1"/>
  <c r="V87" i="4"/>
  <c r="T68" i="4"/>
  <c r="O48" i="4"/>
  <c r="P48" i="4" s="1"/>
  <c r="S100" i="4"/>
  <c r="N71" i="4"/>
  <c r="N91" i="4"/>
  <c r="N106" i="4"/>
  <c r="N115" i="4"/>
  <c r="R34" i="4"/>
  <c r="V78" i="4"/>
  <c r="T49" i="4"/>
  <c r="T110" i="4"/>
  <c r="V68" i="4"/>
  <c r="R44" i="4"/>
  <c r="N46" i="4"/>
  <c r="N26" i="4"/>
  <c r="T62" i="4"/>
  <c r="Q53" i="4"/>
  <c r="O101" i="4"/>
  <c r="P101" i="4" s="1"/>
  <c r="U84" i="4"/>
  <c r="V69" i="4"/>
  <c r="N30" i="4"/>
  <c r="O53" i="4"/>
  <c r="P53" i="4" s="1"/>
  <c r="N113" i="4"/>
  <c r="O68" i="4"/>
  <c r="P68" i="4" s="1"/>
  <c r="Q33" i="4"/>
  <c r="N43" i="4"/>
  <c r="N69" i="4"/>
  <c r="O109" i="4"/>
  <c r="P109" i="4" s="1"/>
  <c r="V98" i="4"/>
  <c r="O110" i="4"/>
  <c r="P110" i="4" s="1"/>
  <c r="O39" i="4"/>
  <c r="P39" i="4" s="1"/>
  <c r="R76" i="4"/>
  <c r="N52" i="4"/>
  <c r="V36" i="4"/>
  <c r="Q84" i="4"/>
  <c r="O60" i="4"/>
  <c r="P60" i="4" s="1"/>
  <c r="O34" i="4"/>
  <c r="P34" i="4" s="1"/>
  <c r="T94" i="4"/>
  <c r="O49" i="4"/>
  <c r="P49" i="4" s="1"/>
  <c r="T29" i="4"/>
  <c r="N82" i="4"/>
  <c r="O98" i="4"/>
  <c r="P98" i="4" s="1"/>
  <c r="Q42" i="4"/>
  <c r="T36" i="4"/>
  <c r="O40" i="4"/>
  <c r="P40" i="4" s="1"/>
  <c r="T109" i="4"/>
  <c r="O36" i="4"/>
  <c r="P36" i="4" s="1"/>
  <c r="S69" i="4"/>
  <c r="U80" i="4"/>
  <c r="S61" i="4"/>
  <c r="O62" i="4"/>
  <c r="P62" i="4" s="1"/>
  <c r="V39" i="4"/>
  <c r="S113" i="4"/>
  <c r="T40" i="4"/>
  <c r="N31" i="4"/>
  <c r="S91" i="4"/>
  <c r="O67" i="4"/>
  <c r="P67" i="4" s="1"/>
  <c r="N83" i="4"/>
  <c r="O28" i="4"/>
  <c r="P28" i="4" s="1"/>
  <c r="S80" i="4"/>
  <c r="V61" i="4"/>
  <c r="U96" i="4"/>
  <c r="N89" i="4"/>
  <c r="N80" i="4"/>
  <c r="T98" i="4"/>
  <c r="T51" i="4"/>
  <c r="O99" i="4"/>
  <c r="P99" i="4" s="1"/>
  <c r="O76" i="4"/>
  <c r="P76" i="4" s="1"/>
  <c r="Q102" i="4"/>
  <c r="R70" i="4"/>
  <c r="V79" i="4"/>
  <c r="V55" i="4"/>
  <c r="O47" i="4"/>
  <c r="P47" i="4" s="1"/>
  <c r="Q91" i="4"/>
  <c r="O80" i="4"/>
  <c r="P80" i="4" s="1"/>
  <c r="V107" i="4"/>
  <c r="O79" i="4"/>
  <c r="P79" i="4" s="1"/>
  <c r="V33" i="4"/>
  <c r="V58" i="4"/>
  <c r="O50" i="4"/>
  <c r="P50" i="4" s="1"/>
  <c r="N66" i="4"/>
  <c r="N37" i="4"/>
  <c r="Q72" i="4"/>
  <c r="N55" i="4"/>
  <c r="N94" i="4"/>
  <c r="V90" i="4"/>
  <c r="V95" i="4"/>
  <c r="N65" i="4"/>
  <c r="Q104" i="4"/>
  <c r="R89" i="4"/>
  <c r="U26" i="4"/>
  <c r="O61" i="4"/>
  <c r="P61" i="4" s="1"/>
  <c r="N64" i="4"/>
  <c r="N88" i="4"/>
  <c r="N58" i="4"/>
  <c r="O44" i="4"/>
  <c r="P44" i="4" s="1"/>
  <c r="V65" i="4"/>
  <c r="V57" i="4"/>
  <c r="O70" i="4"/>
  <c r="P70" i="4" s="1"/>
  <c r="N32" i="4"/>
  <c r="V64" i="4"/>
  <c r="Q51" i="4"/>
  <c r="U55" i="4"/>
  <c r="Q92" i="4"/>
  <c r="Q96" i="4"/>
  <c r="S26" i="4"/>
  <c r="U79" i="4"/>
  <c r="Q83" i="4"/>
  <c r="N54" i="4"/>
  <c r="Q65" i="4"/>
  <c r="N72" i="4"/>
  <c r="V59" i="4"/>
  <c r="S37" i="4"/>
  <c r="N97" i="4"/>
  <c r="R50" i="4"/>
  <c r="V27" i="4"/>
  <c r="V51" i="4"/>
  <c r="U101" i="4"/>
  <c r="V96" i="4"/>
  <c r="V71" i="6"/>
  <c r="N69" i="6"/>
  <c r="O42" i="6"/>
  <c r="P42" i="6" s="1"/>
  <c r="O103" i="6"/>
  <c r="P103" i="6" s="1"/>
  <c r="S83" i="6"/>
  <c r="N65" i="6"/>
  <c r="R111" i="6"/>
  <c r="S40" i="6"/>
  <c r="V43" i="6"/>
  <c r="Q74" i="6"/>
  <c r="V109" i="6"/>
  <c r="O46" i="6"/>
  <c r="P46" i="6" s="1"/>
  <c r="U79" i="6"/>
  <c r="R43" i="6"/>
  <c r="V68" i="6"/>
  <c r="S93" i="6"/>
  <c r="R101" i="6"/>
  <c r="U42" i="6"/>
  <c r="R42" i="6"/>
  <c r="R109" i="6"/>
  <c r="Q45" i="6"/>
  <c r="U47" i="6"/>
  <c r="W41" i="6"/>
  <c r="W116" i="6" s="1"/>
  <c r="H5" i="20" s="1"/>
  <c r="N72" i="6"/>
  <c r="O73" i="6"/>
  <c r="P73" i="6" s="1"/>
  <c r="N53" i="6"/>
  <c r="Q99" i="6"/>
  <c r="O31" i="6"/>
  <c r="P31" i="6" s="1"/>
  <c r="O102" i="6"/>
  <c r="P102" i="6" s="1"/>
  <c r="S95" i="6"/>
  <c r="U40" i="6"/>
  <c r="N76" i="6"/>
  <c r="O49" i="6"/>
  <c r="P49" i="6" s="1"/>
  <c r="S112" i="6"/>
  <c r="O104" i="6"/>
  <c r="P104" i="6" s="1"/>
  <c r="V48" i="6"/>
  <c r="V103" i="6"/>
  <c r="Q69" i="6"/>
  <c r="O93" i="6"/>
  <c r="P93" i="6" s="1"/>
  <c r="U64" i="6"/>
  <c r="U39" i="6"/>
  <c r="O38" i="6"/>
  <c r="P38" i="6" s="1"/>
  <c r="R38" i="6"/>
  <c r="N39" i="6"/>
  <c r="R79" i="6"/>
  <c r="R51" i="6"/>
  <c r="N47" i="6"/>
  <c r="Q56" i="6"/>
  <c r="V58" i="6"/>
  <c r="O74" i="6"/>
  <c r="P74" i="6" s="1"/>
  <c r="S77" i="6"/>
  <c r="N109" i="6"/>
  <c r="O87" i="6"/>
  <c r="P87" i="6" s="1"/>
  <c r="N33" i="6"/>
  <c r="N54" i="6"/>
  <c r="N74" i="6"/>
  <c r="Q100" i="6"/>
  <c r="O105" i="6"/>
  <c r="P105" i="6" s="1"/>
  <c r="Q105" i="6"/>
  <c r="N45" i="6"/>
  <c r="O99" i="6"/>
  <c r="P99" i="6" s="1"/>
  <c r="O28" i="6"/>
  <c r="P28" i="6" s="1"/>
  <c r="O111" i="6"/>
  <c r="P111" i="6" s="1"/>
  <c r="O100" i="6"/>
  <c r="P100" i="6" s="1"/>
  <c r="N97" i="6"/>
  <c r="N91" i="6"/>
  <c r="U105" i="6"/>
  <c r="V104" i="6"/>
  <c r="T109" i="6"/>
  <c r="V99" i="6"/>
  <c r="N28" i="6"/>
  <c r="T53" i="6"/>
  <c r="N38" i="6"/>
  <c r="Q113" i="6"/>
  <c r="R58" i="6"/>
  <c r="N111" i="6"/>
  <c r="Q112" i="6"/>
  <c r="Q67" i="6"/>
  <c r="U73" i="6"/>
  <c r="V33" i="6"/>
  <c r="S85" i="6"/>
  <c r="N43" i="6"/>
  <c r="T105" i="6"/>
  <c r="N59" i="6"/>
  <c r="U48" i="6"/>
  <c r="N67" i="6"/>
  <c r="O45" i="6"/>
  <c r="P45" i="6" s="1"/>
  <c r="Q40" i="6"/>
  <c r="R71" i="6"/>
  <c r="V102" i="6"/>
  <c r="N63" i="6"/>
  <c r="V63" i="6"/>
  <c r="O61" i="6"/>
  <c r="P61" i="6" s="1"/>
  <c r="Q55" i="6"/>
  <c r="R72" i="6"/>
  <c r="R61" i="6"/>
  <c r="V55" i="6"/>
  <c r="O71" i="6"/>
  <c r="P71" i="6" s="1"/>
  <c r="V47" i="6"/>
  <c r="V83" i="6"/>
  <c r="V69" i="6"/>
  <c r="Q64" i="6"/>
  <c r="V56" i="6"/>
  <c r="N100" i="6"/>
  <c r="O90" i="6"/>
  <c r="P90" i="6" s="1"/>
  <c r="V112" i="6"/>
  <c r="N51" i="6"/>
  <c r="N79" i="6"/>
  <c r="O55" i="6"/>
  <c r="P55" i="6" s="1"/>
  <c r="N20" i="6"/>
  <c r="T20" i="6"/>
  <c r="N104" i="6"/>
  <c r="Q114" i="6"/>
  <c r="S47" i="6"/>
  <c r="N61" i="6"/>
  <c r="N75" i="6"/>
  <c r="V65" i="6"/>
  <c r="V93" i="6"/>
  <c r="V87" i="6"/>
  <c r="T85" i="6"/>
  <c r="Q21" i="6"/>
  <c r="O43" i="6"/>
  <c r="P43" i="6" s="1"/>
  <c r="N103" i="6"/>
  <c r="N84" i="6"/>
  <c r="S74" i="6"/>
  <c r="R74" i="6"/>
  <c r="Q53" i="6"/>
  <c r="N66" i="6"/>
  <c r="Q88" i="6"/>
  <c r="Q71" i="6"/>
  <c r="O85" i="6"/>
  <c r="P85" i="6" s="1"/>
  <c r="Q37" i="6"/>
  <c r="O32" i="6"/>
  <c r="P32" i="6" s="1"/>
  <c r="R59" i="6"/>
  <c r="N92" i="6"/>
  <c r="N36" i="6"/>
  <c r="N68" i="6"/>
  <c r="V61" i="6"/>
  <c r="Q72" i="6"/>
  <c r="R99" i="6"/>
  <c r="N85" i="6"/>
  <c r="O57" i="6"/>
  <c r="P57" i="6" s="1"/>
  <c r="O35" i="6"/>
  <c r="P35" i="6" s="1"/>
  <c r="N95" i="6"/>
  <c r="V95" i="6"/>
  <c r="N37" i="6"/>
  <c r="V80" i="6"/>
  <c r="V49" i="6"/>
  <c r="O113" i="6"/>
  <c r="P113" i="6" s="1"/>
  <c r="S31" i="6"/>
  <c r="S20" i="6"/>
  <c r="O101" i="6"/>
  <c r="P101" i="6" s="1"/>
  <c r="S64" i="6"/>
  <c r="Q91" i="13"/>
  <c r="U48" i="13"/>
  <c r="O58" i="13"/>
  <c r="P58" i="13" s="1"/>
  <c r="N88" i="13"/>
  <c r="N39" i="13"/>
  <c r="T111" i="13"/>
  <c r="T99" i="13"/>
  <c r="U58" i="13"/>
  <c r="S99" i="13"/>
  <c r="O78" i="13"/>
  <c r="P78" i="13" s="1"/>
  <c r="Q51" i="13"/>
  <c r="Q105" i="13"/>
  <c r="N44" i="13"/>
  <c r="O37" i="13"/>
  <c r="P37" i="13" s="1"/>
  <c r="U28" i="13"/>
  <c r="O84" i="13"/>
  <c r="P84" i="13" s="1"/>
  <c r="N42" i="13"/>
  <c r="Q56" i="13"/>
  <c r="Q108" i="13"/>
  <c r="N71" i="13"/>
  <c r="V30" i="13"/>
  <c r="N99" i="13"/>
  <c r="O66" i="13"/>
  <c r="P66" i="13" s="1"/>
  <c r="Q49" i="13"/>
  <c r="O97" i="13"/>
  <c r="P97" i="13" s="1"/>
  <c r="V34" i="13"/>
  <c r="O48" i="13"/>
  <c r="P48" i="13" s="1"/>
  <c r="N114" i="13"/>
  <c r="O30" i="13"/>
  <c r="P30" i="13" s="1"/>
  <c r="O112" i="13"/>
  <c r="P112" i="13" s="1"/>
  <c r="R51" i="13"/>
  <c r="Q81" i="13"/>
  <c r="Q93" i="13"/>
  <c r="O34" i="13"/>
  <c r="P34" i="13" s="1"/>
  <c r="Q96" i="13"/>
  <c r="O111" i="13"/>
  <c r="P111" i="13" s="1"/>
  <c r="Q80" i="13"/>
  <c r="N81" i="13"/>
  <c r="Q59" i="13"/>
  <c r="U92" i="13"/>
  <c r="V90" i="13"/>
  <c r="O94" i="13"/>
  <c r="P94" i="13" s="1"/>
  <c r="N28" i="13"/>
  <c r="U63" i="13"/>
  <c r="Q46" i="13"/>
  <c r="N56" i="13"/>
  <c r="N77" i="13"/>
  <c r="N52" i="13"/>
  <c r="O60" i="13"/>
  <c r="P60" i="13" s="1"/>
  <c r="V94" i="13"/>
  <c r="T93" i="13"/>
  <c r="N75" i="13"/>
  <c r="N84" i="13"/>
  <c r="T79" i="13"/>
  <c r="V19" i="13"/>
  <c r="Q115" i="13"/>
  <c r="S52" i="13"/>
  <c r="S40" i="13"/>
  <c r="N54" i="13"/>
  <c r="V58" i="13"/>
  <c r="S30" i="13"/>
  <c r="Q52" i="13"/>
  <c r="V46" i="13"/>
  <c r="N95" i="13"/>
  <c r="O50" i="13"/>
  <c r="P50" i="13" s="1"/>
  <c r="S41" i="13"/>
  <c r="N111" i="13"/>
  <c r="T37" i="13"/>
  <c r="T52" i="13"/>
  <c r="T40" i="13"/>
  <c r="V105" i="13"/>
  <c r="U51" i="13"/>
  <c r="V48" i="13"/>
  <c r="S91" i="13"/>
  <c r="V35" i="13"/>
  <c r="N40" i="13"/>
  <c r="N100" i="13"/>
  <c r="Q37" i="13"/>
  <c r="Q42" i="13"/>
  <c r="Q92" i="13"/>
  <c r="O47" i="13"/>
  <c r="P47" i="13" s="1"/>
  <c r="O83" i="13"/>
  <c r="P83" i="13" s="1"/>
  <c r="N108" i="13"/>
  <c r="T80" i="13"/>
  <c r="Q64" i="13"/>
  <c r="O70" i="13"/>
  <c r="P70" i="13" s="1"/>
  <c r="N59" i="13"/>
  <c r="V93" i="13"/>
  <c r="T78" i="13"/>
  <c r="N106" i="13"/>
  <c r="V96" i="13"/>
  <c r="O114" i="13"/>
  <c r="P114" i="13" s="1"/>
  <c r="N30" i="13"/>
  <c r="Q88" i="13"/>
  <c r="O40" i="13"/>
  <c r="P40" i="13" s="1"/>
  <c r="O92" i="13"/>
  <c r="P92" i="13" s="1"/>
  <c r="O77" i="13"/>
  <c r="P77" i="13" s="1"/>
  <c r="V72" i="13"/>
  <c r="R63" i="13"/>
  <c r="S37" i="13"/>
  <c r="Q44" i="13"/>
  <c r="Q47" i="13"/>
  <c r="N70" i="13"/>
  <c r="U84" i="13"/>
  <c r="S77" i="13"/>
  <c r="O80" i="13"/>
  <c r="P80" i="13" s="1"/>
  <c r="O74" i="13"/>
  <c r="P74" i="13" s="1"/>
  <c r="N76" i="13"/>
  <c r="N36" i="13"/>
  <c r="U64" i="13"/>
  <c r="N91" i="13"/>
  <c r="O63" i="13"/>
  <c r="P63" i="13" s="1"/>
  <c r="V36" i="13"/>
  <c r="V75" i="13"/>
  <c r="Q68" i="13"/>
  <c r="N72" i="13"/>
  <c r="S34" i="13"/>
  <c r="V84" i="13"/>
  <c r="Q82" i="13"/>
  <c r="Q87" i="13"/>
  <c r="O79" i="13"/>
  <c r="P79" i="13" s="1"/>
  <c r="Q20" i="13"/>
  <c r="T102" i="13"/>
  <c r="O26" i="14"/>
  <c r="P26" i="14" s="1"/>
  <c r="O28" i="14"/>
  <c r="P28" i="14" s="1"/>
  <c r="O59" i="14"/>
  <c r="P59" i="14" s="1"/>
  <c r="Q75" i="14"/>
  <c r="V109" i="14"/>
  <c r="Q74" i="14"/>
  <c r="T87" i="14"/>
  <c r="O41" i="14"/>
  <c r="P41" i="14" s="1"/>
  <c r="R85" i="14"/>
  <c r="R84" i="14"/>
  <c r="Q96" i="14"/>
  <c r="V54" i="14"/>
  <c r="Q64" i="14"/>
  <c r="N87" i="14"/>
  <c r="O55" i="14"/>
  <c r="P55" i="14" s="1"/>
  <c r="V28" i="14"/>
  <c r="Q36" i="14"/>
  <c r="N34" i="14"/>
  <c r="N31" i="14"/>
  <c r="O32" i="14"/>
  <c r="P32" i="14" s="1"/>
  <c r="O102" i="14"/>
  <c r="P102" i="14" s="1"/>
  <c r="Q40" i="14"/>
  <c r="V110" i="14"/>
  <c r="T106" i="14"/>
  <c r="R37" i="14"/>
  <c r="N19" i="14"/>
  <c r="V82" i="14"/>
  <c r="Q30" i="14"/>
  <c r="V60" i="14"/>
  <c r="U54" i="14"/>
  <c r="V62" i="14"/>
  <c r="N79" i="14"/>
  <c r="R60" i="14"/>
  <c r="Q51" i="14"/>
  <c r="V47" i="14"/>
  <c r="Q43" i="14"/>
  <c r="O79" i="14"/>
  <c r="P79" i="14" s="1"/>
  <c r="V90" i="14"/>
  <c r="T112" i="14"/>
  <c r="Q85" i="14"/>
  <c r="V35" i="14"/>
  <c r="N53" i="14"/>
  <c r="R81" i="14"/>
  <c r="V80" i="14"/>
  <c r="T42" i="14"/>
  <c r="R97" i="14"/>
  <c r="N112" i="14"/>
  <c r="U37" i="14"/>
  <c r="R55" i="14"/>
  <c r="Q62" i="14"/>
  <c r="V46" i="14"/>
  <c r="O107" i="14"/>
  <c r="P107" i="14" s="1"/>
  <c r="V84" i="14"/>
  <c r="U32" i="14"/>
  <c r="S102" i="14"/>
  <c r="T19" i="14"/>
  <c r="V61" i="14"/>
  <c r="V36" i="14"/>
  <c r="S108" i="14"/>
  <c r="S78" i="14"/>
  <c r="U97" i="14"/>
  <c r="N60" i="14"/>
  <c r="O58" i="14"/>
  <c r="P58" i="14" s="1"/>
  <c r="V92" i="14"/>
  <c r="S82" i="16"/>
  <c r="R88" i="16"/>
  <c r="Q63" i="16"/>
  <c r="O56" i="16"/>
  <c r="P56" i="16" s="1"/>
  <c r="Q48" i="16"/>
  <c r="S77" i="16"/>
  <c r="R77" i="16"/>
  <c r="T105" i="16"/>
  <c r="U105" i="16"/>
  <c r="Q56" i="16"/>
  <c r="Q49" i="16"/>
  <c r="Q107" i="16"/>
  <c r="N102" i="16"/>
  <c r="O85" i="16"/>
  <c r="P85" i="16" s="1"/>
  <c r="O78" i="16"/>
  <c r="P78" i="16" s="1"/>
  <c r="O46" i="16"/>
  <c r="P46" i="16" s="1"/>
  <c r="V52" i="16"/>
  <c r="T35" i="16"/>
  <c r="N75" i="16"/>
  <c r="U39" i="16"/>
  <c r="S63" i="16"/>
  <c r="Q84" i="16"/>
  <c r="Q109" i="16"/>
  <c r="N84" i="16"/>
  <c r="O43" i="16"/>
  <c r="P43" i="16" s="1"/>
  <c r="O102" i="16"/>
  <c r="P102" i="16" s="1"/>
  <c r="V97" i="16"/>
  <c r="O95" i="16"/>
  <c r="P95" i="16" s="1"/>
  <c r="O82" i="16"/>
  <c r="P82" i="16" s="1"/>
  <c r="Q88" i="16"/>
  <c r="V82" i="16"/>
  <c r="O76" i="16"/>
  <c r="P76" i="16" s="1"/>
  <c r="R23" i="16"/>
  <c r="U114" i="16"/>
  <c r="S107" i="16"/>
  <c r="N49" i="16"/>
  <c r="Q47" i="16"/>
  <c r="O44" i="16"/>
  <c r="P44" i="16" s="1"/>
  <c r="V80" i="16"/>
  <c r="N76" i="16"/>
  <c r="U88" i="16"/>
  <c r="N63" i="16"/>
  <c r="N39" i="16"/>
  <c r="O94" i="16"/>
  <c r="P94" i="16" s="1"/>
  <c r="N95" i="16"/>
  <c r="S80" i="16"/>
  <c r="N91" i="16"/>
  <c r="U71" i="16"/>
  <c r="N74" i="16"/>
  <c r="O112" i="16"/>
  <c r="P112" i="16" s="1"/>
  <c r="N40" i="16"/>
  <c r="N81" i="16"/>
  <c r="Q112" i="16"/>
  <c r="T112" i="16"/>
  <c r="Q82" i="16"/>
  <c r="V86" i="16"/>
  <c r="O91" i="16"/>
  <c r="P91" i="16" s="1"/>
  <c r="Q54" i="16"/>
  <c r="Q46" i="16"/>
  <c r="Q37" i="16"/>
  <c r="O58" i="16"/>
  <c r="P58" i="16" s="1"/>
  <c r="O80" i="16"/>
  <c r="P80" i="16" s="1"/>
  <c r="S112" i="16"/>
  <c r="U48" i="16"/>
  <c r="N105" i="16"/>
  <c r="O105" i="16"/>
  <c r="P105" i="16" s="1"/>
  <c r="S57" i="16"/>
  <c r="S58" i="16"/>
  <c r="V85" i="16"/>
  <c r="O83" i="16"/>
  <c r="P83" i="16" s="1"/>
  <c r="T37" i="16"/>
  <c r="U80" i="16"/>
  <c r="O71" i="16"/>
  <c r="P71" i="16" s="1"/>
  <c r="O59" i="16"/>
  <c r="P59" i="16" s="1"/>
  <c r="V100" i="16"/>
  <c r="O111" i="16"/>
  <c r="P111" i="16" s="1"/>
  <c r="O64" i="16"/>
  <c r="P64" i="16" s="1"/>
  <c r="V61" i="16"/>
  <c r="U63" i="16"/>
  <c r="V88" i="16"/>
  <c r="O66" i="16"/>
  <c r="P66" i="16" s="1"/>
  <c r="N47" i="16"/>
  <c r="O77" i="16"/>
  <c r="P77" i="16" s="1"/>
  <c r="N57" i="16"/>
  <c r="Q104" i="16"/>
  <c r="R97" i="16"/>
  <c r="Q105" i="16"/>
  <c r="S99" i="16"/>
  <c r="V37" i="16"/>
  <c r="O88" i="16"/>
  <c r="P88" i="16" s="1"/>
  <c r="V94" i="16"/>
  <c r="V95" i="16"/>
  <c r="V64" i="16"/>
  <c r="V112" i="16"/>
  <c r="Q106" i="16"/>
  <c r="O70" i="16"/>
  <c r="P70" i="16" s="1"/>
  <c r="N83" i="16"/>
  <c r="N97" i="16"/>
  <c r="V113" i="16"/>
  <c r="U77" i="16"/>
  <c r="T77" i="16"/>
  <c r="O53" i="15"/>
  <c r="P53" i="15" s="1"/>
  <c r="O60" i="15"/>
  <c r="P60" i="15" s="1"/>
  <c r="U99" i="15"/>
  <c r="T102" i="15"/>
  <c r="N81" i="15"/>
  <c r="O34" i="15"/>
  <c r="P34" i="15" s="1"/>
  <c r="N62" i="15"/>
  <c r="N64" i="15"/>
  <c r="N63" i="15"/>
  <c r="Q88" i="15"/>
  <c r="Q80" i="15"/>
  <c r="N87" i="15"/>
  <c r="V75" i="15"/>
  <c r="V112" i="15"/>
  <c r="N104" i="15"/>
  <c r="Q59" i="15"/>
  <c r="Q50" i="15"/>
  <c r="T29" i="15"/>
  <c r="O69" i="15"/>
  <c r="P69" i="15" s="1"/>
  <c r="O111" i="15"/>
  <c r="P111" i="15" s="1"/>
  <c r="V59" i="15"/>
  <c r="N74" i="15"/>
  <c r="N111" i="15"/>
  <c r="Q36" i="15"/>
  <c r="S65" i="15"/>
  <c r="Q86" i="15"/>
  <c r="V89" i="15"/>
  <c r="S90" i="15"/>
  <c r="O52" i="15"/>
  <c r="P52" i="15" s="1"/>
  <c r="N43" i="15"/>
  <c r="O93" i="15"/>
  <c r="P93" i="15" s="1"/>
  <c r="N60" i="15"/>
  <c r="N109" i="15"/>
  <c r="N78" i="15"/>
  <c r="O51" i="15"/>
  <c r="P51" i="15" s="1"/>
  <c r="N114" i="15"/>
  <c r="T54" i="15"/>
  <c r="O50" i="15"/>
  <c r="P50" i="15" s="1"/>
  <c r="U86" i="15"/>
  <c r="S107" i="15"/>
  <c r="N103" i="15"/>
  <c r="N75" i="15"/>
  <c r="N98" i="15"/>
  <c r="O104" i="15"/>
  <c r="P104" i="15" s="1"/>
  <c r="V51" i="15"/>
  <c r="S66" i="15"/>
  <c r="N89" i="15"/>
  <c r="O78" i="15"/>
  <c r="P78" i="15" s="1"/>
  <c r="S92" i="15"/>
  <c r="Q71" i="15"/>
  <c r="V87" i="15"/>
  <c r="O90" i="15"/>
  <c r="P90" i="15" s="1"/>
  <c r="O98" i="15"/>
  <c r="P98" i="15" s="1"/>
  <c r="O63" i="15"/>
  <c r="P63" i="15" s="1"/>
  <c r="U88" i="15"/>
  <c r="Q81" i="15"/>
  <c r="V90" i="15"/>
  <c r="V34" i="15"/>
  <c r="V88" i="15"/>
  <c r="Q103" i="15"/>
  <c r="T50" i="15"/>
  <c r="V53" i="15"/>
  <c r="Q43" i="15"/>
  <c r="N99" i="15"/>
  <c r="Q89" i="15"/>
  <c r="R70" i="15"/>
  <c r="O92" i="15"/>
  <c r="P92" i="15" s="1"/>
  <c r="U105" i="15"/>
  <c r="R68" i="15"/>
  <c r="O95" i="15"/>
  <c r="P95" i="15" s="1"/>
  <c r="S108" i="15"/>
  <c r="Q108" i="15"/>
  <c r="R108" i="15"/>
  <c r="O62" i="15"/>
  <c r="P62" i="15" s="1"/>
  <c r="S114" i="15"/>
  <c r="V99" i="15"/>
  <c r="V78" i="15"/>
  <c r="Q48" i="15"/>
  <c r="T103" i="15"/>
  <c r="O115" i="15"/>
  <c r="P115" i="15" s="1"/>
  <c r="U43" i="15"/>
  <c r="S29" i="15"/>
  <c r="O57" i="15"/>
  <c r="P57" i="15" s="1"/>
  <c r="R43" i="15"/>
  <c r="T111" i="15"/>
  <c r="Q107" i="15"/>
  <c r="U61" i="15"/>
  <c r="O114" i="15"/>
  <c r="P114" i="15" s="1"/>
  <c r="Q70" i="15"/>
  <c r="V74" i="15"/>
  <c r="Q98" i="15"/>
  <c r="O71" i="15"/>
  <c r="P71" i="15" s="1"/>
  <c r="N110" i="15"/>
  <c r="N69" i="15"/>
  <c r="O46" i="15"/>
  <c r="P46" i="15" s="1"/>
  <c r="N105" i="15"/>
  <c r="N115" i="15"/>
  <c r="N61" i="18"/>
  <c r="R88" i="18"/>
  <c r="O75" i="18"/>
  <c r="P75" i="18" s="1"/>
  <c r="N45" i="18"/>
  <c r="N32" i="18"/>
  <c r="O56" i="18"/>
  <c r="P56" i="18" s="1"/>
  <c r="N92" i="18"/>
  <c r="N107" i="18"/>
  <c r="Q80" i="18"/>
  <c r="N87" i="18"/>
  <c r="V34" i="18"/>
  <c r="Q97" i="18"/>
  <c r="V43" i="18"/>
  <c r="O32" i="18"/>
  <c r="P32" i="18" s="1"/>
  <c r="V97" i="18"/>
  <c r="R61" i="18"/>
  <c r="N114" i="18"/>
  <c r="Q64" i="18"/>
  <c r="V76" i="18"/>
  <c r="Q99" i="18"/>
  <c r="O42" i="18"/>
  <c r="P42" i="18" s="1"/>
  <c r="T111" i="18"/>
  <c r="O50" i="18"/>
  <c r="P50" i="18" s="1"/>
  <c r="R82" i="18"/>
  <c r="S82" i="18"/>
  <c r="T53" i="18"/>
  <c r="U53" i="18"/>
  <c r="S44" i="18"/>
  <c r="Q37" i="18"/>
  <c r="O83" i="18"/>
  <c r="P83" i="18" s="1"/>
  <c r="V59" i="18"/>
  <c r="U50" i="18"/>
  <c r="T61" i="18"/>
  <c r="O46" i="18"/>
  <c r="P46" i="18" s="1"/>
  <c r="Q52" i="18"/>
  <c r="N60" i="18"/>
  <c r="V93" i="18"/>
  <c r="V44" i="18"/>
  <c r="V87" i="18"/>
  <c r="W76" i="18"/>
  <c r="R92" i="18"/>
  <c r="V63" i="18"/>
  <c r="T35" i="18"/>
  <c r="R111" i="18"/>
  <c r="V60" i="18"/>
  <c r="U83" i="18"/>
  <c r="O53" i="18"/>
  <c r="P53" i="18" s="1"/>
  <c r="Q104" i="18"/>
  <c r="O68" i="18"/>
  <c r="P68" i="18" s="1"/>
  <c r="O84" i="18"/>
  <c r="P84" i="18" s="1"/>
  <c r="V27" i="18"/>
  <c r="S37" i="18"/>
  <c r="V37" i="18"/>
  <c r="S68" i="18"/>
  <c r="V36" i="18"/>
  <c r="V75" i="18"/>
  <c r="T81" i="18"/>
  <c r="V71" i="18"/>
  <c r="U55" i="18"/>
  <c r="Q53" i="18"/>
  <c r="N99" i="18"/>
  <c r="O73" i="18"/>
  <c r="P73" i="18" s="1"/>
  <c r="Q54" i="18"/>
  <c r="V109" i="18"/>
  <c r="V33" i="18"/>
  <c r="N54" i="18"/>
  <c r="V64" i="18"/>
  <c r="O92" i="18"/>
  <c r="P92" i="18" s="1"/>
  <c r="O60" i="18"/>
  <c r="P60" i="18" s="1"/>
  <c r="R45" i="18"/>
  <c r="U82" i="18"/>
  <c r="O45" i="18"/>
  <c r="P45" i="18" s="1"/>
  <c r="V39" i="18"/>
  <c r="N105" i="18"/>
  <c r="Q59" i="18"/>
  <c r="N55" i="18"/>
  <c r="N111" i="18"/>
  <c r="R84" i="18"/>
  <c r="O81" i="18"/>
  <c r="P81" i="18" s="1"/>
  <c r="Q30" i="18"/>
  <c r="Q49" i="18"/>
  <c r="O78" i="18"/>
  <c r="P78" i="18" s="1"/>
  <c r="O63" i="18"/>
  <c r="P63" i="18" s="1"/>
  <c r="Q45" i="18"/>
  <c r="O90" i="18"/>
  <c r="P90" i="18" s="1"/>
  <c r="N64" i="18"/>
  <c r="Q111" i="18"/>
  <c r="O71" i="18"/>
  <c r="P71" i="18" s="1"/>
  <c r="Q81" i="18"/>
  <c r="U88" i="18"/>
  <c r="N51" i="18"/>
  <c r="R91" i="18"/>
  <c r="O106" i="18"/>
  <c r="P106" i="18" s="1"/>
  <c r="O93" i="18"/>
  <c r="P93" i="18" s="1"/>
  <c r="O39" i="18"/>
  <c r="P39" i="18" s="1"/>
  <c r="V81" i="18"/>
  <c r="O62" i="18"/>
  <c r="P62" i="18" s="1"/>
  <c r="N53" i="18"/>
  <c r="O52" i="18"/>
  <c r="P52" i="18" s="1"/>
  <c r="N82" i="18"/>
  <c r="U91" i="18"/>
  <c r="N84" i="18"/>
  <c r="O31" i="18"/>
  <c r="P31" i="18" s="1"/>
  <c r="N39" i="18"/>
  <c r="O26" i="18"/>
  <c r="P26" i="18" s="1"/>
  <c r="R40" i="18"/>
  <c r="S43" i="18"/>
  <c r="R43" i="18"/>
  <c r="U49" i="18"/>
  <c r="U90" i="18"/>
  <c r="O54" i="18"/>
  <c r="P54" i="18" s="1"/>
  <c r="N88" i="18"/>
  <c r="T45" i="18"/>
  <c r="S30" i="18"/>
  <c r="N31" i="18"/>
  <c r="V49" i="18"/>
  <c r="V54" i="18"/>
  <c r="V88" i="18"/>
  <c r="U44" i="18"/>
  <c r="S34" i="18"/>
  <c r="R81" i="18"/>
  <c r="U54" i="18"/>
  <c r="V17" i="18"/>
  <c r="O30" i="18"/>
  <c r="P30" i="18" s="1"/>
  <c r="S106" i="18"/>
  <c r="N33" i="18"/>
  <c r="R107" i="18"/>
  <c r="N109" i="18"/>
  <c r="Q76" i="18"/>
  <c r="T68" i="18"/>
  <c r="N36" i="18"/>
  <c r="S74" i="17"/>
  <c r="S83" i="17"/>
  <c r="T44" i="17"/>
  <c r="V83" i="17"/>
  <c r="N113" i="17"/>
  <c r="O113" i="17"/>
  <c r="P113" i="17" s="1"/>
  <c r="Q58" i="17"/>
  <c r="O70" i="17"/>
  <c r="P70" i="17" s="1"/>
  <c r="T108" i="17"/>
  <c r="U108" i="17"/>
  <c r="U66" i="17"/>
  <c r="Q70" i="17"/>
  <c r="V23" i="17"/>
  <c r="V54" i="17"/>
  <c r="V47" i="17"/>
  <c r="Q101" i="17"/>
  <c r="V61" i="17"/>
  <c r="O108" i="17"/>
  <c r="P108" i="17" s="1"/>
  <c r="V115" i="17"/>
  <c r="Q108" i="17"/>
  <c r="S56" i="17"/>
  <c r="S109" i="17"/>
  <c r="Q105" i="17"/>
  <c r="Q31" i="17"/>
  <c r="N69" i="17"/>
  <c r="Q44" i="17"/>
  <c r="T29" i="17"/>
  <c r="R59" i="17"/>
  <c r="V37" i="17"/>
  <c r="V41" i="17"/>
  <c r="R30" i="17"/>
  <c r="S102" i="17"/>
  <c r="Q83" i="17"/>
  <c r="V48" i="17"/>
  <c r="V56" i="17"/>
  <c r="U87" i="17"/>
  <c r="U43" i="17"/>
  <c r="R81" i="17"/>
  <c r="S44" i="17"/>
  <c r="Q54" i="17"/>
  <c r="T48" i="17"/>
  <c r="O58" i="17"/>
  <c r="P58" i="17" s="1"/>
  <c r="U39" i="17"/>
  <c r="Q113" i="17"/>
  <c r="U24" i="17"/>
  <c r="Q68" i="17"/>
  <c r="R55" i="17"/>
  <c r="Q72" i="17"/>
  <c r="V111" i="17"/>
  <c r="T54" i="17"/>
  <c r="Q43" i="17"/>
  <c r="V43" i="17"/>
  <c r="O79" i="17"/>
  <c r="P79" i="17" s="1"/>
  <c r="V90" i="17"/>
  <c r="V67" i="17"/>
  <c r="S110" i="17"/>
  <c r="R43" i="17"/>
  <c r="Q97" i="17"/>
  <c r="N44" i="17"/>
  <c r="T33" i="17"/>
  <c r="T111" i="17"/>
  <c r="R101" i="17"/>
  <c r="Q64" i="17"/>
  <c r="Q46" i="17"/>
  <c r="O109" i="17"/>
  <c r="P109" i="17" s="1"/>
  <c r="R42" i="17"/>
  <c r="U86" i="17"/>
  <c r="O44" i="17"/>
  <c r="P44" i="17" s="1"/>
  <c r="V30" i="17"/>
  <c r="T109" i="17"/>
  <c r="S64" i="17"/>
  <c r="V88" i="17"/>
  <c r="N64" i="17"/>
  <c r="V107" i="17"/>
  <c r="T67" i="17"/>
  <c r="V105" i="17"/>
  <c r="R84" i="17"/>
  <c r="T58" i="17"/>
  <c r="U58" i="17"/>
  <c r="R114" i="17"/>
  <c r="V76" i="17"/>
  <c r="V87" i="17"/>
  <c r="N96" i="17"/>
  <c r="Q67" i="17"/>
  <c r="Q39" i="17"/>
  <c r="U91" i="17"/>
  <c r="N58" i="17"/>
  <c r="N68" i="17"/>
  <c r="V101" i="17"/>
  <c r="U107" i="17"/>
  <c r="V31" i="17"/>
  <c r="V28" i="17"/>
  <c r="N101" i="17"/>
  <c r="V42" i="17"/>
  <c r="N87" i="17"/>
  <c r="O50" i="17"/>
  <c r="P50" i="17" s="1"/>
  <c r="T105" i="17"/>
  <c r="Q33" i="17"/>
  <c r="V38" i="17"/>
  <c r="Q102" i="17"/>
  <c r="N47" i="17"/>
  <c r="R105" i="17"/>
  <c r="S87" i="17"/>
  <c r="N46" i="17"/>
  <c r="Q87" i="17"/>
  <c r="S40" i="17"/>
  <c r="O51" i="17"/>
  <c r="P51" i="17" s="1"/>
  <c r="V50" i="17"/>
  <c r="V40" i="17"/>
  <c r="R46" i="17"/>
  <c r="O68" i="17"/>
  <c r="P68" i="17" s="1"/>
  <c r="O46" i="17"/>
  <c r="P46" i="17" s="1"/>
  <c r="V85" i="17"/>
  <c r="O69" i="17"/>
  <c r="P69" i="17" s="1"/>
  <c r="S68" i="17"/>
  <c r="O56" i="17"/>
  <c r="P56" i="17" s="1"/>
  <c r="U38" i="17"/>
  <c r="O72" i="17"/>
  <c r="P72" i="17" s="1"/>
  <c r="Q35" i="17"/>
  <c r="Q82" i="17"/>
  <c r="U85" i="17"/>
  <c r="O66" i="17"/>
  <c r="P66" i="17" s="1"/>
  <c r="Q63" i="17"/>
  <c r="S58" i="17"/>
  <c r="V74" i="17"/>
  <c r="V93" i="17"/>
  <c r="V91" i="17"/>
  <c r="T64" i="17"/>
  <c r="V26" i="17"/>
  <c r="O100" i="17"/>
  <c r="P100" i="17" s="1"/>
  <c r="U45" i="17"/>
  <c r="V45" i="17"/>
  <c r="S50" i="17"/>
  <c r="V79" i="17"/>
  <c r="Q99" i="17"/>
  <c r="O19" i="17"/>
  <c r="P19" i="17" s="1"/>
  <c r="R20" i="17"/>
  <c r="N19" i="17"/>
  <c r="V22" i="17"/>
  <c r="Q24" i="17"/>
  <c r="U19" i="17"/>
  <c r="S69" i="17"/>
  <c r="N57" i="17"/>
  <c r="R85" i="17"/>
  <c r="N59" i="17"/>
  <c r="S66" i="17"/>
  <c r="V66" i="17"/>
  <c r="N38" i="17"/>
  <c r="V69" i="17"/>
  <c r="N83" i="17"/>
  <c r="V52" i="17"/>
  <c r="Q95" i="17"/>
  <c r="U82" i="17"/>
  <c r="S57" i="17"/>
  <c r="N41" i="17"/>
  <c r="O47" i="17"/>
  <c r="P47" i="17" s="1"/>
  <c r="U95" i="17"/>
  <c r="N71" i="17"/>
  <c r="R91" i="17"/>
  <c r="N48" i="17"/>
  <c r="O112" i="17"/>
  <c r="P112" i="17" s="1"/>
  <c r="N110" i="17"/>
  <c r="U51" i="17"/>
  <c r="V81" i="17"/>
  <c r="N107" i="17"/>
  <c r="O95" i="17"/>
  <c r="P95" i="17" s="1"/>
  <c r="N104" i="17"/>
  <c r="O102" i="17"/>
  <c r="P102" i="17" s="1"/>
  <c r="N30" i="17"/>
  <c r="V75" i="17"/>
  <c r="N31" i="17"/>
  <c r="O61" i="17"/>
  <c r="P61" i="17" s="1"/>
  <c r="N55" i="17"/>
  <c r="U26" i="17"/>
  <c r="O71" i="17"/>
  <c r="P71" i="17" s="1"/>
  <c r="R24" i="17"/>
  <c r="N109" i="17"/>
  <c r="R79" i="17"/>
  <c r="S54" i="17"/>
  <c r="O96" i="17"/>
  <c r="P96" i="17" s="1"/>
  <c r="O85" i="17"/>
  <c r="P85" i="17" s="1"/>
  <c r="N45" i="17"/>
  <c r="N27" i="17"/>
  <c r="U79" i="17"/>
  <c r="O28" i="17"/>
  <c r="P28" i="17" s="1"/>
  <c r="O42" i="17"/>
  <c r="P42" i="17" s="1"/>
  <c r="S62" i="17"/>
  <c r="Q93" i="17"/>
  <c r="N21" i="17"/>
  <c r="T37" i="17"/>
  <c r="N81" i="17"/>
  <c r="Q69" i="17"/>
  <c r="N24" i="17"/>
  <c r="Q79" i="17"/>
  <c r="N37" i="17"/>
  <c r="U62" i="17"/>
  <c r="S35" i="17"/>
  <c r="U30" i="17"/>
  <c r="V62" i="17"/>
  <c r="V57" i="17"/>
  <c r="Q51" i="17"/>
  <c r="R97" i="17"/>
  <c r="U71" i="17"/>
  <c r="O83" i="17"/>
  <c r="P83" i="17" s="1"/>
  <c r="Q49" i="17"/>
  <c r="Q73" i="17"/>
  <c r="N82" i="17"/>
  <c r="N97" i="17"/>
  <c r="R63" i="17"/>
  <c r="O82" i="17"/>
  <c r="P82" i="17" s="1"/>
  <c r="N43" i="17"/>
  <c r="V59" i="17"/>
  <c r="S52" i="17"/>
  <c r="R27" i="17"/>
  <c r="U97" i="17"/>
  <c r="N84" i="17"/>
  <c r="Q96" i="17"/>
  <c r="O24" i="17"/>
  <c r="P24" i="17" s="1"/>
  <c r="O29" i="17"/>
  <c r="P29" i="17" s="1"/>
  <c r="O110" i="17"/>
  <c r="P110" i="17" s="1"/>
  <c r="O114" i="17"/>
  <c r="P114" i="17" s="1"/>
  <c r="Q62" i="17"/>
  <c r="V55" i="17"/>
  <c r="O41" i="17"/>
  <c r="P41" i="17" s="1"/>
  <c r="T100" i="17"/>
  <c r="T93" i="17"/>
  <c r="N88" i="17"/>
  <c r="N61" i="17"/>
  <c r="O101" i="17"/>
  <c r="P101" i="17" s="1"/>
  <c r="O103" i="17"/>
  <c r="P103" i="17" s="1"/>
  <c r="Q66" i="17"/>
  <c r="N105" i="17"/>
  <c r="O26" i="17"/>
  <c r="P26" i="17" s="1"/>
  <c r="N39" i="17"/>
  <c r="N75" i="17"/>
  <c r="T75" i="17"/>
  <c r="S51" i="17"/>
  <c r="N62" i="17"/>
  <c r="N49" i="17"/>
  <c r="Q98" i="17"/>
  <c r="O45" i="17"/>
  <c r="P45" i="17" s="1"/>
  <c r="R31" i="17"/>
  <c r="O107" i="17"/>
  <c r="P107" i="17" s="1"/>
  <c r="V33" i="17"/>
  <c r="N91" i="17"/>
  <c r="N111" i="17"/>
  <c r="O30" i="17"/>
  <c r="P30" i="17" s="1"/>
  <c r="Q40" i="17"/>
  <c r="N66" i="17"/>
  <c r="O73" i="17"/>
  <c r="P73" i="17" s="1"/>
  <c r="S41" i="17"/>
  <c r="V95" i="17"/>
  <c r="N51" i="17"/>
  <c r="N79" i="17"/>
  <c r="S45" i="17"/>
  <c r="T61" i="17"/>
  <c r="Q85" i="17"/>
  <c r="T90" i="17"/>
  <c r="O49" i="17"/>
  <c r="P49" i="17" s="1"/>
  <c r="V19" i="17"/>
  <c r="N76" i="17"/>
  <c r="Q81" i="17"/>
  <c r="N103" i="17"/>
  <c r="Q75" i="17"/>
  <c r="N78" i="17"/>
  <c r="O76" i="17"/>
  <c r="P76" i="17" s="1"/>
  <c r="O67" i="17"/>
  <c r="P67" i="17" s="1"/>
  <c r="N114" i="17"/>
  <c r="Q111" i="17"/>
  <c r="O75" i="17"/>
  <c r="P75" i="17" s="1"/>
  <c r="N50" i="17"/>
  <c r="N33" i="17"/>
  <c r="N73" i="17"/>
  <c r="N35" i="17"/>
  <c r="O37" i="17"/>
  <c r="P37" i="17" s="1"/>
  <c r="O62" i="17"/>
  <c r="P62" i="17" s="1"/>
  <c r="Q88" i="17"/>
  <c r="R98" i="17"/>
  <c r="U41" i="17"/>
  <c r="Q109" i="17"/>
  <c r="O87" i="17"/>
  <c r="P87" i="17" s="1"/>
  <c r="S115" i="17"/>
  <c r="R115" i="17"/>
  <c r="N28" i="17"/>
  <c r="Q28" i="17"/>
  <c r="N42" i="17"/>
  <c r="O59" i="17"/>
  <c r="P59" i="17" s="1"/>
  <c r="O88" i="17"/>
  <c r="P88" i="17" s="1"/>
  <c r="O33" i="17"/>
  <c r="P33" i="17" s="1"/>
  <c r="U73" i="17"/>
  <c r="O55" i="17"/>
  <c r="P55" i="17" s="1"/>
  <c r="N102" i="17"/>
  <c r="N98" i="17"/>
  <c r="N95" i="17"/>
  <c r="Q50" i="17"/>
  <c r="Q27" i="17"/>
  <c r="N74" i="17"/>
  <c r="O74" i="17"/>
  <c r="P74" i="17" s="1"/>
  <c r="Q74" i="17"/>
  <c r="Q91" i="17"/>
  <c r="Q55" i="17"/>
  <c r="S100" i="17"/>
  <c r="Q42" i="17"/>
  <c r="O90" i="17"/>
  <c r="P90" i="17" s="1"/>
  <c r="U88" i="17"/>
  <c r="Q47" i="17"/>
  <c r="O54" i="17"/>
  <c r="P54" i="17" s="1"/>
  <c r="Q90" i="17"/>
  <c r="N115" i="17"/>
  <c r="Q76" i="17"/>
  <c r="Q107" i="17"/>
  <c r="T112" i="17"/>
  <c r="S93" i="17"/>
  <c r="S24" i="17"/>
  <c r="U35" i="17"/>
  <c r="R49" i="17"/>
  <c r="R75" i="17"/>
  <c r="T41" i="17"/>
  <c r="Q71" i="17"/>
  <c r="U115" i="17"/>
  <c r="T115" i="17"/>
  <c r="O84" i="17"/>
  <c r="P84" i="17" s="1"/>
  <c r="O64" i="17"/>
  <c r="P64" i="17" s="1"/>
  <c r="R90" i="17"/>
  <c r="Q112" i="17"/>
  <c r="N93" i="17"/>
  <c r="U103" i="17"/>
  <c r="O111" i="17"/>
  <c r="P111" i="17" s="1"/>
  <c r="N26" i="17"/>
  <c r="Q37" i="17"/>
  <c r="T52" i="17"/>
  <c r="N52" i="17"/>
  <c r="Q52" i="17"/>
  <c r="O115" i="17"/>
  <c r="P115" i="17" s="1"/>
  <c r="O86" i="17"/>
  <c r="P86" i="17" s="1"/>
  <c r="U114" i="17"/>
  <c r="N99" i="17"/>
  <c r="O31" i="17"/>
  <c r="P31" i="17" s="1"/>
  <c r="O52" i="17"/>
  <c r="P52" i="17" s="1"/>
  <c r="N67" i="17"/>
  <c r="N40" i="17"/>
  <c r="R37" i="17"/>
  <c r="O93" i="17"/>
  <c r="P93" i="17" s="1"/>
  <c r="Q41" i="17"/>
  <c r="O104" i="17"/>
  <c r="P104" i="17" s="1"/>
  <c r="N29" i="17"/>
  <c r="O97" i="17"/>
  <c r="P97" i="17" s="1"/>
  <c r="O63" i="17"/>
  <c r="P63" i="17" s="1"/>
  <c r="Q78" i="17"/>
  <c r="R78" i="17"/>
  <c r="O43" i="17"/>
  <c r="P43" i="17" s="1"/>
  <c r="O78" i="17"/>
  <c r="P78" i="17" s="1"/>
  <c r="T63" i="17"/>
  <c r="T102" i="17"/>
  <c r="N85" i="17"/>
  <c r="R111" i="17"/>
  <c r="V39" i="17"/>
  <c r="T98" i="17"/>
  <c r="Q26" i="17"/>
  <c r="Q59" i="17"/>
  <c r="R73" i="17"/>
  <c r="N112" i="17"/>
  <c r="O99" i="17"/>
  <c r="P99" i="17" s="1"/>
  <c r="T42" i="17"/>
  <c r="U31" i="17"/>
  <c r="O81" i="17"/>
  <c r="P81" i="17" s="1"/>
  <c r="O40" i="17"/>
  <c r="P40" i="17" s="1"/>
  <c r="R39" i="17"/>
  <c r="T86" i="17"/>
  <c r="N86" i="17"/>
  <c r="Q104" i="17"/>
  <c r="U104" i="17"/>
  <c r="T104" i="17"/>
  <c r="N63" i="17"/>
  <c r="N90" i="17"/>
  <c r="T47" i="17"/>
  <c r="Q29" i="17"/>
  <c r="N56" i="17"/>
  <c r="Q56" i="17"/>
  <c r="O48" i="17"/>
  <c r="P48" i="17" s="1"/>
  <c r="O98" i="17"/>
  <c r="P98" i="17" s="1"/>
  <c r="N54" i="17"/>
  <c r="S48" i="17"/>
  <c r="N100" i="17"/>
  <c r="Q45" i="17"/>
  <c r="O38" i="17"/>
  <c r="P38" i="17" s="1"/>
  <c r="O39" i="17"/>
  <c r="P39" i="17" s="1"/>
  <c r="O105" i="17"/>
  <c r="P105" i="17" s="1"/>
  <c r="Q100" i="17"/>
  <c r="R107" i="17"/>
  <c r="U96" i="17"/>
  <c r="T96" i="17"/>
  <c r="Q30" i="17"/>
  <c r="O27" i="17"/>
  <c r="P27" i="17" s="1"/>
  <c r="Q38" i="17"/>
  <c r="Q19" i="17"/>
  <c r="Q57" i="17"/>
  <c r="O57" i="17"/>
  <c r="P57" i="17" s="1"/>
  <c r="U59" i="17"/>
  <c r="T27" i="17"/>
  <c r="U76" i="17"/>
  <c r="T84" i="17"/>
  <c r="U84" i="17"/>
  <c r="V72" i="17"/>
  <c r="N72" i="17"/>
  <c r="O35" i="17"/>
  <c r="P35" i="17" s="1"/>
  <c r="O91" i="17"/>
  <c r="P91" i="17" s="1"/>
  <c r="S67" i="17"/>
  <c r="Q61" i="17"/>
  <c r="Q115" i="17"/>
  <c r="Q48" i="17"/>
  <c r="Q114" i="17"/>
  <c r="N76" i="18"/>
  <c r="S66" i="18"/>
  <c r="R54" i="18"/>
  <c r="V78" i="18"/>
  <c r="O64" i="18"/>
  <c r="P64" i="18" s="1"/>
  <c r="T64" i="18"/>
  <c r="Q73" i="18"/>
  <c r="Q71" i="18"/>
  <c r="N95" i="18"/>
  <c r="V35" i="18"/>
  <c r="Q75" i="18"/>
  <c r="O97" i="18"/>
  <c r="P97" i="18" s="1"/>
  <c r="W107" i="18"/>
  <c r="N83" i="18"/>
  <c r="R95" i="18"/>
  <c r="N66" i="18"/>
  <c r="O34" i="18"/>
  <c r="P34" i="18" s="1"/>
  <c r="T87" i="18"/>
  <c r="S75" i="18"/>
  <c r="N34" i="18"/>
  <c r="T22" i="18"/>
  <c r="S83" i="18"/>
  <c r="Q91" i="18"/>
  <c r="N42" i="18"/>
  <c r="Q83" i="18"/>
  <c r="O55" i="18"/>
  <c r="P55" i="18" s="1"/>
  <c r="U39" i="18"/>
  <c r="Q87" i="18"/>
  <c r="Q34" i="18"/>
  <c r="O87" i="18"/>
  <c r="P87" i="18" s="1"/>
  <c r="Q68" i="18"/>
  <c r="Q92" i="18"/>
  <c r="Q42" i="18"/>
  <c r="O85" i="18"/>
  <c r="P85" i="18" s="1"/>
  <c r="N75" i="18"/>
  <c r="O44" i="18"/>
  <c r="P44" i="18" s="1"/>
  <c r="S51" i="18"/>
  <c r="O33" i="18"/>
  <c r="P33" i="18" s="1"/>
  <c r="Q35" i="18"/>
  <c r="N112" i="18"/>
  <c r="R100" i="18"/>
  <c r="S100" i="18"/>
  <c r="O79" i="18"/>
  <c r="P79" i="18" s="1"/>
  <c r="Q107" i="18"/>
  <c r="N35" i="18"/>
  <c r="N81" i="18"/>
  <c r="N100" i="18"/>
  <c r="O100" i="18"/>
  <c r="P100" i="18" s="1"/>
  <c r="U76" i="18"/>
  <c r="N106" i="18"/>
  <c r="Q51" i="18"/>
  <c r="N102" i="18"/>
  <c r="Q50" i="18"/>
  <c r="Q100" i="18"/>
  <c r="Q56" i="18"/>
  <c r="N43" i="18"/>
  <c r="T43" i="18"/>
  <c r="O61" i="18"/>
  <c r="P61" i="18" s="1"/>
  <c r="N37" i="18"/>
  <c r="S64" i="18"/>
  <c r="T27" i="18"/>
  <c r="O88" i="18"/>
  <c r="P88" i="18" s="1"/>
  <c r="Q109" i="18"/>
  <c r="N73" i="18"/>
  <c r="T42" i="18"/>
  <c r="N79" i="18"/>
  <c r="T37" i="18"/>
  <c r="N110" i="18"/>
  <c r="N80" i="18"/>
  <c r="Q26" i="18"/>
  <c r="N91" i="18"/>
  <c r="O91" i="18"/>
  <c r="P91" i="18" s="1"/>
  <c r="Q82" i="18"/>
  <c r="N46" i="18"/>
  <c r="Q66" i="18"/>
  <c r="S110" i="18"/>
  <c r="O66" i="18"/>
  <c r="P66" i="18" s="1"/>
  <c r="Q78" i="18"/>
  <c r="U105" i="18"/>
  <c r="N104" i="18"/>
  <c r="Q93" i="18"/>
  <c r="O82" i="18"/>
  <c r="P82" i="18" s="1"/>
  <c r="N56" i="18"/>
  <c r="U37" i="18"/>
  <c r="R97" i="18"/>
  <c r="O114" i="18"/>
  <c r="P114" i="18" s="1"/>
  <c r="Q90" i="18"/>
  <c r="T93" i="18"/>
  <c r="N30" i="18"/>
  <c r="Q95" i="18"/>
  <c r="S87" i="18"/>
  <c r="T106" i="18"/>
  <c r="U33" i="18"/>
  <c r="S35" i="18"/>
  <c r="N62" i="18"/>
  <c r="O43" i="18"/>
  <c r="P43" i="18" s="1"/>
  <c r="O49" i="18"/>
  <c r="P49" i="18" s="1"/>
  <c r="T114" i="18"/>
  <c r="Q40" i="18"/>
  <c r="N40" i="18"/>
  <c r="R49" i="18"/>
  <c r="O51" i="18"/>
  <c r="P51" i="18" s="1"/>
  <c r="Q105" i="18"/>
  <c r="U40" i="18"/>
  <c r="T40" i="18"/>
  <c r="N49" i="18"/>
  <c r="O59" i="18"/>
  <c r="P59" i="18" s="1"/>
  <c r="O47" i="18"/>
  <c r="P47" i="18" s="1"/>
  <c r="T18" i="18"/>
  <c r="U63" i="18"/>
  <c r="U59" i="18"/>
  <c r="O112" i="18"/>
  <c r="P112" i="18" s="1"/>
  <c r="Q112" i="18"/>
  <c r="S47" i="18"/>
  <c r="R47" i="18"/>
  <c r="Q110" i="18"/>
  <c r="O109" i="18"/>
  <c r="P109" i="18" s="1"/>
  <c r="N71" i="18"/>
  <c r="T46" i="18"/>
  <c r="N44" i="18"/>
  <c r="N85" i="18"/>
  <c r="Q44" i="18"/>
  <c r="T34" i="18"/>
  <c r="N47" i="18"/>
  <c r="Q46" i="18"/>
  <c r="N97" i="18"/>
  <c r="O40" i="18"/>
  <c r="P40" i="18" s="1"/>
  <c r="Q43" i="18"/>
  <c r="R87" i="15"/>
  <c r="R74" i="15"/>
  <c r="S112" i="15"/>
  <c r="O100" i="15"/>
  <c r="P100" i="15" s="1"/>
  <c r="N100" i="15"/>
  <c r="R57" i="15"/>
  <c r="Q90" i="15"/>
  <c r="N90" i="15"/>
  <c r="S78" i="15"/>
  <c r="N34" i="15"/>
  <c r="R35" i="15"/>
  <c r="T75" i="15"/>
  <c r="S104" i="15"/>
  <c r="O102" i="15"/>
  <c r="P102" i="15" s="1"/>
  <c r="N102" i="15"/>
  <c r="T34" i="15"/>
  <c r="U34" i="15"/>
  <c r="O110" i="15"/>
  <c r="P110" i="15" s="1"/>
  <c r="R95" i="15"/>
  <c r="R114" i="15"/>
  <c r="Q62" i="15"/>
  <c r="Q66" i="15"/>
  <c r="O64" i="15"/>
  <c r="P64" i="15" s="1"/>
  <c r="N112" i="15"/>
  <c r="S80" i="15"/>
  <c r="O74" i="15"/>
  <c r="P74" i="15" s="1"/>
  <c r="Q110" i="15"/>
  <c r="Q35" i="15"/>
  <c r="Q75" i="15"/>
  <c r="O54" i="15"/>
  <c r="P54" i="15" s="1"/>
  <c r="V86" i="15"/>
  <c r="N48" i="15"/>
  <c r="O76" i="15"/>
  <c r="P76" i="15" s="1"/>
  <c r="Q92" i="15"/>
  <c r="N107" i="15"/>
  <c r="O81" i="15"/>
  <c r="P81" i="15" s="1"/>
  <c r="Q95" i="15"/>
  <c r="R53" i="15"/>
  <c r="U40" i="15"/>
  <c r="O87" i="15"/>
  <c r="P87" i="15" s="1"/>
  <c r="Q114" i="15"/>
  <c r="U114" i="15"/>
  <c r="N92" i="15"/>
  <c r="N59" i="15"/>
  <c r="N65" i="15"/>
  <c r="Q65" i="15"/>
  <c r="O65" i="15"/>
  <c r="P65" i="15" s="1"/>
  <c r="Q99" i="15"/>
  <c r="O56" i="15"/>
  <c r="P56" i="15" s="1"/>
  <c r="S110" i="15"/>
  <c r="R88" i="15"/>
  <c r="U63" i="15"/>
  <c r="O36" i="15"/>
  <c r="P36" i="15" s="1"/>
  <c r="O105" i="15"/>
  <c r="P105" i="15" s="1"/>
  <c r="Q61" i="15"/>
  <c r="O61" i="15"/>
  <c r="P61" i="15" s="1"/>
  <c r="N61" i="15"/>
  <c r="S88" i="15"/>
  <c r="N56" i="15"/>
  <c r="Q64" i="15"/>
  <c r="O48" i="15"/>
  <c r="P48" i="15" s="1"/>
  <c r="N57" i="15"/>
  <c r="U83" i="15"/>
  <c r="T83" i="15"/>
  <c r="N51" i="15"/>
  <c r="S76" i="15"/>
  <c r="S99" i="15"/>
  <c r="Q68" i="15"/>
  <c r="N88" i="15"/>
  <c r="U95" i="15"/>
  <c r="S100" i="15"/>
  <c r="R100" i="15"/>
  <c r="Q105" i="15"/>
  <c r="N66" i="15"/>
  <c r="U76" i="15"/>
  <c r="S86" i="15"/>
  <c r="R86" i="15"/>
  <c r="R102" i="15"/>
  <c r="N80" i="15"/>
  <c r="O59" i="15"/>
  <c r="P59" i="15" s="1"/>
  <c r="V32" i="15"/>
  <c r="Q78" i="15"/>
  <c r="O112" i="15"/>
  <c r="P112" i="15" s="1"/>
  <c r="N68" i="15"/>
  <c r="N76" i="15"/>
  <c r="T71" i="15"/>
  <c r="O109" i="15"/>
  <c r="P109" i="15" s="1"/>
  <c r="N95" i="15"/>
  <c r="Q53" i="15"/>
  <c r="V27" i="15"/>
  <c r="S62" i="15"/>
  <c r="Q102" i="15"/>
  <c r="Q34" i="15"/>
  <c r="S59" i="15"/>
  <c r="Q83" i="15"/>
  <c r="N54" i="15"/>
  <c r="O99" i="15"/>
  <c r="P99" i="15" s="1"/>
  <c r="T93" i="15"/>
  <c r="U93" i="15"/>
  <c r="V100" i="15"/>
  <c r="O83" i="15"/>
  <c r="P83" i="15" s="1"/>
  <c r="U109" i="15"/>
  <c r="T78" i="15"/>
  <c r="O88" i="15"/>
  <c r="P88" i="15" s="1"/>
  <c r="N71" i="15"/>
  <c r="V26" i="15"/>
  <c r="Q63" i="15"/>
  <c r="R71" i="15"/>
  <c r="T109" i="15"/>
  <c r="V40" i="15"/>
  <c r="Q93" i="15"/>
  <c r="S36" i="15"/>
  <c r="R36" i="15"/>
  <c r="T69" i="15"/>
  <c r="U69" i="15"/>
  <c r="O70" i="15"/>
  <c r="P70" i="15" s="1"/>
  <c r="Q109" i="15"/>
  <c r="Q52" i="15"/>
  <c r="U36" i="15"/>
  <c r="T36" i="15"/>
  <c r="T56" i="15"/>
  <c r="N86" i="15"/>
  <c r="O86" i="15"/>
  <c r="P86" i="15" s="1"/>
  <c r="N93" i="15"/>
  <c r="U111" i="16"/>
  <c r="Q95" i="16"/>
  <c r="Q71" i="16"/>
  <c r="N45" i="16"/>
  <c r="Q45" i="16"/>
  <c r="U82" i="16"/>
  <c r="S111" i="16"/>
  <c r="N54" i="16"/>
  <c r="N109" i="16"/>
  <c r="T70" i="16"/>
  <c r="O97" i="16"/>
  <c r="P97" i="16" s="1"/>
  <c r="Q97" i="16"/>
  <c r="O47" i="16"/>
  <c r="P47" i="16" s="1"/>
  <c r="N48" i="16"/>
  <c r="T86" i="16"/>
  <c r="S56" i="16"/>
  <c r="T64" i="16"/>
  <c r="O42" i="16"/>
  <c r="P42" i="16" s="1"/>
  <c r="R35" i="16"/>
  <c r="N58" i="16"/>
  <c r="O54" i="16"/>
  <c r="P54" i="16" s="1"/>
  <c r="Q42" i="16"/>
  <c r="O75" i="16"/>
  <c r="P75" i="16" s="1"/>
  <c r="S73" i="16"/>
  <c r="T46" i="16"/>
  <c r="Q111" i="16"/>
  <c r="V99" i="16"/>
  <c r="T42" i="16"/>
  <c r="Q70" i="16"/>
  <c r="Q76" i="16"/>
  <c r="S78" i="16"/>
  <c r="N61" i="16"/>
  <c r="U109" i="16"/>
  <c r="R76" i="16"/>
  <c r="N78" i="16"/>
  <c r="O86" i="16"/>
  <c r="P86" i="16" s="1"/>
  <c r="N86" i="16"/>
  <c r="Q86" i="16"/>
  <c r="V48" i="16"/>
  <c r="Q43" i="16"/>
  <c r="N92" i="16"/>
  <c r="S95" i="16"/>
  <c r="N82" i="16"/>
  <c r="V107" i="16"/>
  <c r="N104" i="16"/>
  <c r="N106" i="16"/>
  <c r="N71" i="16"/>
  <c r="O103" i="16"/>
  <c r="P103" i="16" s="1"/>
  <c r="N103" i="16"/>
  <c r="O113" i="16"/>
  <c r="P113" i="16" s="1"/>
  <c r="Q113" i="16"/>
  <c r="N43" i="16"/>
  <c r="S54" i="16"/>
  <c r="U107" i="16"/>
  <c r="T107" i="16"/>
  <c r="O109" i="16"/>
  <c r="P109" i="16" s="1"/>
  <c r="S47" i="16"/>
  <c r="N115" i="16"/>
  <c r="O115" i="16"/>
  <c r="P115" i="16" s="1"/>
  <c r="R103" i="16"/>
  <c r="N111" i="16"/>
  <c r="Q59" i="16"/>
  <c r="Q73" i="16"/>
  <c r="N73" i="16"/>
  <c r="R43" i="16"/>
  <c r="S43" i="16"/>
  <c r="U54" i="16"/>
  <c r="S49" i="16"/>
  <c r="S18" i="16"/>
  <c r="R24" i="16"/>
  <c r="S24" i="16"/>
  <c r="T47" i="16"/>
  <c r="Q78" i="16"/>
  <c r="O87" i="16"/>
  <c r="P87" i="16" s="1"/>
  <c r="U45" i="16"/>
  <c r="O92" i="16"/>
  <c r="P92" i="16" s="1"/>
  <c r="U85" i="16"/>
  <c r="N37" i="16"/>
  <c r="Q64" i="16"/>
  <c r="Q58" i="16"/>
  <c r="V66" i="16"/>
  <c r="V19" i="16"/>
  <c r="R83" i="16"/>
  <c r="R71" i="16"/>
  <c r="O36" i="16"/>
  <c r="P36" i="16" s="1"/>
  <c r="Q80" i="16"/>
  <c r="Q90" i="16"/>
  <c r="O90" i="16"/>
  <c r="P90" i="16" s="1"/>
  <c r="N90" i="16"/>
  <c r="O39" i="16"/>
  <c r="P39" i="16" s="1"/>
  <c r="Q39" i="16"/>
  <c r="Q40" i="16"/>
  <c r="O99" i="16"/>
  <c r="P99" i="16" s="1"/>
  <c r="Q44" i="16"/>
  <c r="T102" i="16"/>
  <c r="U94" i="16"/>
  <c r="O63" i="16"/>
  <c r="P63" i="16" s="1"/>
  <c r="Q94" i="16"/>
  <c r="T23" i="16"/>
  <c r="U40" i="16"/>
  <c r="S59" i="16"/>
  <c r="S83" i="16"/>
  <c r="U59" i="16"/>
  <c r="T113" i="16"/>
  <c r="N94" i="16"/>
  <c r="N85" i="16"/>
  <c r="Q85" i="16"/>
  <c r="O40" i="16"/>
  <c r="P40" i="16" s="1"/>
  <c r="O114" i="16"/>
  <c r="P114" i="16" s="1"/>
  <c r="N100" i="16"/>
  <c r="R92" i="16"/>
  <c r="Q100" i="16"/>
  <c r="N64" i="16"/>
  <c r="N112" i="16"/>
  <c r="N113" i="16"/>
  <c r="Q103" i="16"/>
  <c r="R31" i="16"/>
  <c r="Q34" i="16"/>
  <c r="N80" i="16"/>
  <c r="O61" i="16"/>
  <c r="P61" i="16" s="1"/>
  <c r="Q35" i="16"/>
  <c r="O49" i="16"/>
  <c r="P49" i="16" s="1"/>
  <c r="V35" i="16"/>
  <c r="O107" i="16"/>
  <c r="P107" i="16" s="1"/>
  <c r="N107" i="16"/>
  <c r="Q29" i="16"/>
  <c r="R85" i="16"/>
  <c r="N88" i="16"/>
  <c r="Q115" i="16"/>
  <c r="T73" i="16"/>
  <c r="U73" i="16"/>
  <c r="V103" i="16"/>
  <c r="O72" i="16"/>
  <c r="P72" i="16" s="1"/>
  <c r="O45" i="16"/>
  <c r="P45" i="16" s="1"/>
  <c r="R34" i="16"/>
  <c r="Q61" i="16"/>
  <c r="O73" i="16"/>
  <c r="P73" i="16" s="1"/>
  <c r="Q74" i="16"/>
  <c r="S52" i="16"/>
  <c r="R52" i="16"/>
  <c r="N52" i="16"/>
  <c r="Q52" i="16"/>
  <c r="N36" i="16"/>
  <c r="Q92" i="16"/>
  <c r="S61" i="16"/>
  <c r="Q26" i="16"/>
  <c r="U68" i="16"/>
  <c r="U78" i="16"/>
  <c r="N68" i="16"/>
  <c r="Q68" i="16"/>
  <c r="N114" i="16"/>
  <c r="N72" i="16"/>
  <c r="O54" i="13"/>
  <c r="P54" i="13" s="1"/>
  <c r="N51" i="13"/>
  <c r="N109" i="13"/>
  <c r="O109" i="13"/>
  <c r="P109" i="13" s="1"/>
  <c r="Q109" i="13"/>
  <c r="T30" i="13"/>
  <c r="N92" i="13"/>
  <c r="T97" i="13"/>
  <c r="N97" i="13"/>
  <c r="O46" i="13"/>
  <c r="P46" i="13" s="1"/>
  <c r="O65" i="13"/>
  <c r="P65" i="13" s="1"/>
  <c r="N65" i="13"/>
  <c r="R78" i="13"/>
  <c r="Q54" i="13"/>
  <c r="N64" i="13"/>
  <c r="U66" i="13"/>
  <c r="Q58" i="13"/>
  <c r="U107" i="13"/>
  <c r="T105" i="13"/>
  <c r="U47" i="13"/>
  <c r="Q79" i="13"/>
  <c r="O82" i="13"/>
  <c r="P82" i="13" s="1"/>
  <c r="N82" i="13"/>
  <c r="Q78" i="13"/>
  <c r="N20" i="13"/>
  <c r="N105" i="13"/>
  <c r="V27" i="13"/>
  <c r="T46" i="13"/>
  <c r="S94" i="13"/>
  <c r="Q40" i="13"/>
  <c r="N78" i="13"/>
  <c r="N85" i="13"/>
  <c r="Q95" i="13"/>
  <c r="O68" i="13"/>
  <c r="P68" i="13" s="1"/>
  <c r="T49" i="13"/>
  <c r="O59" i="13"/>
  <c r="P59" i="13" s="1"/>
  <c r="U35" i="13"/>
  <c r="Q50" i="13"/>
  <c r="O115" i="13"/>
  <c r="P115" i="13" s="1"/>
  <c r="N50" i="13"/>
  <c r="R72" i="13"/>
  <c r="N112" i="13"/>
  <c r="O44" i="13"/>
  <c r="P44" i="13" s="1"/>
  <c r="O56" i="13"/>
  <c r="P56" i="13" s="1"/>
  <c r="S42" i="13"/>
  <c r="S46" i="13"/>
  <c r="R115" i="13"/>
  <c r="R47" i="13"/>
  <c r="S66" i="13"/>
  <c r="O107" i="13"/>
  <c r="P107" i="13" s="1"/>
  <c r="O106" i="13"/>
  <c r="P106" i="13" s="1"/>
  <c r="Q39" i="13"/>
  <c r="N102" i="13"/>
  <c r="Q102" i="13"/>
  <c r="O102" i="13"/>
  <c r="P102" i="13" s="1"/>
  <c r="Q71" i="13"/>
  <c r="R83" i="13"/>
  <c r="S83" i="13"/>
  <c r="O42" i="13"/>
  <c r="P42" i="13" s="1"/>
  <c r="O88" i="13"/>
  <c r="P88" i="13" s="1"/>
  <c r="N63" i="13"/>
  <c r="N34" i="13"/>
  <c r="R42" i="13"/>
  <c r="O95" i="13"/>
  <c r="P95" i="13" s="1"/>
  <c r="N66" i="13"/>
  <c r="N107" i="13"/>
  <c r="Q90" i="13"/>
  <c r="N90" i="13"/>
  <c r="O105" i="13"/>
  <c r="P105" i="13" s="1"/>
  <c r="T95" i="13"/>
  <c r="O96" i="13"/>
  <c r="P96" i="13" s="1"/>
  <c r="Q66" i="13"/>
  <c r="O51" i="13"/>
  <c r="P51" i="13" s="1"/>
  <c r="N94" i="13"/>
  <c r="O100" i="13"/>
  <c r="P100" i="13" s="1"/>
  <c r="Q100" i="13"/>
  <c r="T91" i="13"/>
  <c r="U91" i="13"/>
  <c r="Q77" i="13"/>
  <c r="O99" i="13"/>
  <c r="P99" i="13" s="1"/>
  <c r="R56" i="13"/>
  <c r="O87" i="13"/>
  <c r="P87" i="13" s="1"/>
  <c r="Q97" i="13"/>
  <c r="O93" i="13"/>
  <c r="P93" i="13" s="1"/>
  <c r="Q35" i="13"/>
  <c r="N48" i="13"/>
  <c r="U88" i="13"/>
  <c r="N37" i="13"/>
  <c r="O71" i="13"/>
  <c r="P71" i="13" s="1"/>
  <c r="N35" i="13"/>
  <c r="Q36" i="13"/>
  <c r="S28" i="13"/>
  <c r="O91" i="13"/>
  <c r="P91" i="13" s="1"/>
  <c r="N74" i="13"/>
  <c r="Q72" i="13"/>
  <c r="Q48" i="13"/>
  <c r="O49" i="13"/>
  <c r="P49" i="13" s="1"/>
  <c r="R85" i="13"/>
  <c r="Q60" i="13"/>
  <c r="N79" i="13"/>
  <c r="R48" i="13"/>
  <c r="N60" i="13"/>
  <c r="T76" i="13"/>
  <c r="U76" i="13"/>
  <c r="S87" i="13"/>
  <c r="R87" i="13"/>
  <c r="N115" i="13"/>
  <c r="S39" i="13"/>
  <c r="R39" i="13"/>
  <c r="O41" i="13"/>
  <c r="P41" i="13" s="1"/>
  <c r="N41" i="13"/>
  <c r="Q41" i="13"/>
  <c r="O72" i="13"/>
  <c r="P72" i="13" s="1"/>
  <c r="T60" i="13"/>
  <c r="N80" i="13"/>
  <c r="O35" i="13"/>
  <c r="P35" i="13" s="1"/>
  <c r="R17" i="13"/>
  <c r="T109" i="13"/>
  <c r="U109" i="13"/>
  <c r="R71" i="13"/>
  <c r="S71" i="13"/>
  <c r="Q94" i="13"/>
  <c r="U96" i="13"/>
  <c r="S48" i="13"/>
  <c r="V71" i="13"/>
  <c r="T36" i="13"/>
  <c r="S76" i="13"/>
  <c r="R76" i="13"/>
  <c r="O64" i="13"/>
  <c r="P64" i="13" s="1"/>
  <c r="U83" i="13"/>
  <c r="N47" i="13"/>
  <c r="O20" i="13"/>
  <c r="P20" i="13" s="1"/>
  <c r="N58" i="13"/>
  <c r="O19" i="13"/>
  <c r="P19" i="13" s="1"/>
  <c r="R64" i="13"/>
  <c r="Q111" i="13"/>
  <c r="N96" i="13"/>
  <c r="Q83" i="13"/>
  <c r="R39" i="6"/>
  <c r="V30" i="6"/>
  <c r="T78" i="6"/>
  <c r="S81" i="6"/>
  <c r="O114" i="6"/>
  <c r="P114" i="6" s="1"/>
  <c r="N115" i="6"/>
  <c r="O53" i="6"/>
  <c r="P53" i="6" s="1"/>
  <c r="S56" i="6"/>
  <c r="Q76" i="6"/>
  <c r="O39" i="6"/>
  <c r="P39" i="6" s="1"/>
  <c r="U46" i="6"/>
  <c r="O79" i="6"/>
  <c r="P79" i="6" s="1"/>
  <c r="O63" i="6"/>
  <c r="P63" i="6" s="1"/>
  <c r="O58" i="6"/>
  <c r="P58" i="6" s="1"/>
  <c r="N41" i="6"/>
  <c r="U88" i="6"/>
  <c r="O92" i="6"/>
  <c r="P92" i="6" s="1"/>
  <c r="S78" i="6"/>
  <c r="Q79" i="6"/>
  <c r="O69" i="6"/>
  <c r="P69" i="6" s="1"/>
  <c r="Q47" i="6"/>
  <c r="Q54" i="6"/>
  <c r="O76" i="6"/>
  <c r="P76" i="6" s="1"/>
  <c r="O56" i="6"/>
  <c r="P56" i="6" s="1"/>
  <c r="Q89" i="6"/>
  <c r="U68" i="6"/>
  <c r="T68" i="6"/>
  <c r="N48" i="6"/>
  <c r="N88" i="6"/>
  <c r="Q91" i="6"/>
  <c r="O83" i="6"/>
  <c r="P83" i="6" s="1"/>
  <c r="N99" i="6"/>
  <c r="R93" i="6"/>
  <c r="R67" i="6"/>
  <c r="Q68" i="6"/>
  <c r="O97" i="6"/>
  <c r="P97" i="6" s="1"/>
  <c r="Q59" i="6"/>
  <c r="O78" i="6"/>
  <c r="P78" i="6" s="1"/>
  <c r="N114" i="6"/>
  <c r="U33" i="6"/>
  <c r="Q83" i="6"/>
  <c r="O40" i="6"/>
  <c r="P40" i="6" s="1"/>
  <c r="Q43" i="6"/>
  <c r="Q58" i="6"/>
  <c r="Q101" i="6"/>
  <c r="N58" i="6"/>
  <c r="O109" i="6"/>
  <c r="P109" i="6" s="1"/>
  <c r="Q90" i="6"/>
  <c r="S54" i="6"/>
  <c r="N87" i="6"/>
  <c r="N93" i="6"/>
  <c r="Q77" i="6"/>
  <c r="O77" i="6"/>
  <c r="P77" i="6" s="1"/>
  <c r="U75" i="6"/>
  <c r="Q102" i="6"/>
  <c r="T104" i="6"/>
  <c r="Q61" i="6"/>
  <c r="R107" i="6"/>
  <c r="Q107" i="6"/>
  <c r="S107" i="6"/>
  <c r="N107" i="6"/>
  <c r="O51" i="6"/>
  <c r="P51" i="6" s="1"/>
  <c r="Q33" i="6"/>
  <c r="R65" i="6"/>
  <c r="O65" i="6"/>
  <c r="P65" i="6" s="1"/>
  <c r="S65" i="6"/>
  <c r="O37" i="6"/>
  <c r="P37" i="6" s="1"/>
  <c r="T102" i="6"/>
  <c r="Q81" i="6"/>
  <c r="O36" i="6"/>
  <c r="P36" i="6" s="1"/>
  <c r="Q42" i="6"/>
  <c r="O47" i="6"/>
  <c r="P47" i="6" s="1"/>
  <c r="T58" i="6"/>
  <c r="Q85" i="6"/>
  <c r="N56" i="6"/>
  <c r="U49" i="6"/>
  <c r="U41" i="6"/>
  <c r="N32" i="6"/>
  <c r="N35" i="6"/>
  <c r="O112" i="6"/>
  <c r="P112" i="6" s="1"/>
  <c r="Q66" i="6"/>
  <c r="O89" i="6"/>
  <c r="P89" i="6" s="1"/>
  <c r="N96" i="6"/>
  <c r="Q75" i="6"/>
  <c r="Q103" i="6"/>
  <c r="N77" i="6"/>
  <c r="R97" i="6"/>
  <c r="Q20" i="6"/>
  <c r="U92" i="6"/>
  <c r="Q36" i="6"/>
  <c r="T61" i="6"/>
  <c r="U61" i="6"/>
  <c r="Q111" i="6"/>
  <c r="N101" i="6"/>
  <c r="U93" i="6"/>
  <c r="R68" i="6"/>
  <c r="O20" i="6"/>
  <c r="P20" i="6" s="1"/>
  <c r="N81" i="6"/>
  <c r="R103" i="6"/>
  <c r="Q104" i="6"/>
  <c r="U91" i="6"/>
  <c r="Q49" i="6"/>
  <c r="V29" i="6"/>
  <c r="Q109" i="6"/>
  <c r="O64" i="6"/>
  <c r="P64" i="6" s="1"/>
  <c r="N57" i="6"/>
  <c r="O75" i="6"/>
  <c r="P75" i="6" s="1"/>
  <c r="O48" i="6"/>
  <c r="P48" i="6" s="1"/>
  <c r="S105" i="6"/>
  <c r="S99" i="6"/>
  <c r="Q115" i="6"/>
  <c r="Q96" i="6"/>
  <c r="Q80" i="6"/>
  <c r="T67" i="6"/>
  <c r="Q39" i="6"/>
  <c r="S73" i="6"/>
  <c r="O88" i="6"/>
  <c r="P88" i="6" s="1"/>
  <c r="R88" i="6"/>
  <c r="U103" i="6"/>
  <c r="O81" i="6"/>
  <c r="P81" i="6" s="1"/>
  <c r="U72" i="6"/>
  <c r="R53" i="6"/>
  <c r="U76" i="6"/>
  <c r="R37" i="6"/>
  <c r="S114" i="6"/>
  <c r="T45" i="6"/>
  <c r="U83" i="6"/>
  <c r="S36" i="6"/>
  <c r="U115" i="6"/>
  <c r="T35" i="6"/>
  <c r="U35" i="6"/>
  <c r="O80" i="6"/>
  <c r="P80" i="6" s="1"/>
  <c r="Q97" i="6"/>
  <c r="Q92" i="6"/>
  <c r="O72" i="6"/>
  <c r="P72" i="6" s="1"/>
  <c r="R87" i="6"/>
  <c r="N73" i="6"/>
  <c r="N46" i="6"/>
  <c r="O54" i="6"/>
  <c r="P54" i="6" s="1"/>
  <c r="T89" i="6"/>
  <c r="U80" i="6"/>
  <c r="T80" i="6"/>
  <c r="N102" i="6"/>
  <c r="N42" i="6"/>
  <c r="N78" i="6"/>
  <c r="N31" i="6"/>
  <c r="N49" i="6"/>
  <c r="T77" i="6"/>
  <c r="U77" i="6"/>
  <c r="S80" i="6"/>
  <c r="U45" i="6"/>
  <c r="O96" i="6"/>
  <c r="P96" i="6" s="1"/>
  <c r="Q31" i="6"/>
  <c r="N40" i="6"/>
  <c r="N112" i="6"/>
  <c r="S92" i="6"/>
  <c r="T87" i="6"/>
  <c r="Q73" i="6"/>
  <c r="T56" i="6"/>
  <c r="O66" i="6"/>
  <c r="P66" i="6" s="1"/>
  <c r="O33" i="4"/>
  <c r="P33" i="4" s="1"/>
  <c r="Q55" i="4"/>
  <c r="T56" i="4"/>
  <c r="O37" i="4"/>
  <c r="P37" i="4" s="1"/>
  <c r="Q86" i="4"/>
  <c r="Q76" i="4"/>
  <c r="N53" i="4"/>
  <c r="O72" i="4"/>
  <c r="P72" i="4" s="1"/>
  <c r="O84" i="4"/>
  <c r="P84" i="4" s="1"/>
  <c r="Q40" i="4"/>
  <c r="O31" i="4"/>
  <c r="P31" i="4" s="1"/>
  <c r="O32" i="4"/>
  <c r="P32" i="4" s="1"/>
  <c r="O82" i="4"/>
  <c r="P82" i="4" s="1"/>
  <c r="O29" i="4"/>
  <c r="P29" i="4" s="1"/>
  <c r="V71" i="4"/>
  <c r="T90" i="4"/>
  <c r="Q88" i="4"/>
  <c r="T27" i="4"/>
  <c r="O102" i="4"/>
  <c r="P102" i="4" s="1"/>
  <c r="N28" i="4"/>
  <c r="N35" i="4"/>
  <c r="O55" i="4"/>
  <c r="P55" i="4" s="1"/>
  <c r="Q69" i="4"/>
  <c r="O45" i="4"/>
  <c r="P45" i="4" s="1"/>
  <c r="R74" i="4"/>
  <c r="Q62" i="4"/>
  <c r="U88" i="4"/>
  <c r="N112" i="4"/>
  <c r="Q39" i="4"/>
  <c r="Q89" i="4"/>
  <c r="N114" i="4"/>
  <c r="O107" i="4"/>
  <c r="P107" i="4" s="1"/>
  <c r="O56" i="4"/>
  <c r="P56" i="4" s="1"/>
  <c r="T34" i="4"/>
  <c r="Q109" i="4"/>
  <c r="Q77" i="4"/>
  <c r="R107" i="4"/>
  <c r="N95" i="4"/>
  <c r="T107" i="4"/>
  <c r="R73" i="4"/>
  <c r="R97" i="4"/>
  <c r="S98" i="4"/>
  <c r="O30" i="4"/>
  <c r="P30" i="4" s="1"/>
  <c r="S86" i="4"/>
  <c r="U63" i="4"/>
  <c r="S52" i="4"/>
  <c r="O41" i="4"/>
  <c r="P41" i="4" s="1"/>
  <c r="O35" i="4"/>
  <c r="P35" i="4" s="1"/>
  <c r="Q36" i="4"/>
  <c r="N60" i="4"/>
  <c r="O108" i="4"/>
  <c r="P108" i="4" s="1"/>
  <c r="S66" i="4"/>
  <c r="S46" i="4"/>
  <c r="O94" i="4"/>
  <c r="P94" i="4" s="1"/>
  <c r="O66" i="4"/>
  <c r="P66" i="4" s="1"/>
  <c r="S104" i="4"/>
  <c r="Q31" i="4"/>
  <c r="Q45" i="4"/>
  <c r="U70" i="4"/>
  <c r="T82" i="4"/>
  <c r="U97" i="4"/>
  <c r="N109" i="4"/>
  <c r="S63" i="4"/>
  <c r="N75" i="4"/>
  <c r="V52" i="4"/>
  <c r="R65" i="4"/>
  <c r="Q68" i="4"/>
  <c r="N96" i="4"/>
  <c r="O100" i="4"/>
  <c r="P100" i="4" s="1"/>
  <c r="O93" i="4"/>
  <c r="P93" i="4" s="1"/>
  <c r="O83" i="4"/>
  <c r="P83" i="4" s="1"/>
  <c r="O97" i="4"/>
  <c r="P97" i="4" s="1"/>
  <c r="N39" i="4"/>
  <c r="Q60" i="4"/>
  <c r="R106" i="4"/>
  <c r="R33" i="4"/>
  <c r="R57" i="4"/>
  <c r="N73" i="4"/>
  <c r="N77" i="4"/>
  <c r="S68" i="4"/>
  <c r="R36" i="4"/>
  <c r="O96" i="4"/>
  <c r="P96" i="4" s="1"/>
  <c r="S105" i="4"/>
  <c r="N105" i="4"/>
  <c r="N34" i="4"/>
  <c r="N87" i="4"/>
  <c r="N36" i="4"/>
  <c r="R66" i="4"/>
  <c r="Q29" i="4"/>
  <c r="R103" i="4"/>
  <c r="N57" i="4"/>
  <c r="S29" i="4"/>
  <c r="Q34" i="4"/>
  <c r="Q32" i="4"/>
  <c r="Q59" i="4"/>
  <c r="Q61" i="4"/>
  <c r="T88" i="4"/>
  <c r="N42" i="4"/>
  <c r="V54" i="4"/>
  <c r="T65" i="4"/>
  <c r="N68" i="4"/>
  <c r="U71" i="4"/>
  <c r="U67" i="4"/>
  <c r="R42" i="4"/>
  <c r="O27" i="4"/>
  <c r="P27" i="4" s="1"/>
  <c r="U41" i="4"/>
  <c r="Q113" i="4"/>
  <c r="U105" i="4"/>
  <c r="O115" i="4"/>
  <c r="P115" i="4" s="1"/>
  <c r="R104" i="4"/>
  <c r="U115" i="4"/>
  <c r="S31" i="4"/>
  <c r="N61" i="4"/>
  <c r="S42" i="4"/>
  <c r="O51" i="4"/>
  <c r="P51" i="4" s="1"/>
  <c r="T52" i="4"/>
  <c r="R32" i="4"/>
  <c r="Q94" i="4"/>
  <c r="Q30" i="4"/>
  <c r="N38" i="4"/>
  <c r="N110" i="4"/>
  <c r="O87" i="4"/>
  <c r="P87" i="4" s="1"/>
  <c r="N76" i="4"/>
  <c r="N84" i="4"/>
  <c r="N40" i="4"/>
  <c r="T83" i="4"/>
  <c r="O91" i="4"/>
  <c r="P91" i="4" s="1"/>
  <c r="R55" i="4"/>
  <c r="T46" i="4"/>
  <c r="O38" i="4"/>
  <c r="P38" i="4" s="1"/>
  <c r="T63" i="4"/>
  <c r="T53" i="4"/>
  <c r="R60" i="4"/>
  <c r="T114" i="4"/>
  <c r="R94" i="4"/>
  <c r="R109" i="4"/>
  <c r="N67" i="4"/>
  <c r="O52" i="4"/>
  <c r="P52" i="4" s="1"/>
  <c r="R28" i="4"/>
  <c r="Q114" i="4"/>
  <c r="S106" i="4"/>
  <c r="N44" i="4"/>
  <c r="T97" i="4"/>
  <c r="R110" i="4"/>
  <c r="O89" i="4"/>
  <c r="P89" i="4" s="1"/>
  <c r="R92" i="4"/>
  <c r="N107" i="4"/>
  <c r="O65" i="4"/>
  <c r="P65" i="4" s="1"/>
  <c r="O74" i="4"/>
  <c r="P74" i="4" s="1"/>
  <c r="T106" i="4"/>
  <c r="T50" i="4"/>
  <c r="Q74" i="4"/>
  <c r="O112" i="4"/>
  <c r="P112" i="4" s="1"/>
  <c r="T39" i="4"/>
  <c r="S60" i="4"/>
  <c r="U60" i="4"/>
  <c r="Q100" i="4"/>
  <c r="T87" i="4"/>
  <c r="U47" i="4"/>
  <c r="Q38" i="4"/>
  <c r="Q75" i="4"/>
  <c r="N48" i="4"/>
  <c r="O114" i="4"/>
  <c r="P114" i="4" s="1"/>
  <c r="S83" i="4"/>
  <c r="S56" i="4"/>
  <c r="R58" i="4"/>
  <c r="O85" i="4"/>
  <c r="P85" i="4" s="1"/>
  <c r="U64" i="4"/>
  <c r="R114" i="4"/>
  <c r="T43" i="4"/>
  <c r="U104" i="4"/>
  <c r="N47" i="4"/>
  <c r="R90" i="4"/>
  <c r="N92" i="4"/>
  <c r="N81" i="4"/>
  <c r="O105" i="4"/>
  <c r="P105" i="4" s="1"/>
  <c r="S93" i="4"/>
  <c r="Q58" i="4"/>
  <c r="Q57" i="4"/>
  <c r="U38" i="4"/>
  <c r="Q80" i="4"/>
  <c r="O43" i="4"/>
  <c r="P43" i="4" s="1"/>
  <c r="O73" i="4"/>
  <c r="P73" i="4" s="1"/>
  <c r="Q90" i="4"/>
  <c r="R64" i="4"/>
  <c r="Q111" i="4"/>
  <c r="R108" i="4"/>
  <c r="N103" i="4"/>
  <c r="N85" i="4"/>
  <c r="Q98" i="4"/>
  <c r="N90" i="4"/>
  <c r="O86" i="4"/>
  <c r="P86" i="4" s="1"/>
  <c r="T75" i="4"/>
  <c r="Q103" i="4"/>
  <c r="V37" i="4"/>
  <c r="S85" i="4"/>
  <c r="N50" i="4"/>
  <c r="N98" i="4"/>
  <c r="Q108" i="4"/>
  <c r="Q82" i="4"/>
  <c r="N49" i="4"/>
  <c r="Q70" i="4"/>
  <c r="R78" i="4"/>
  <c r="Q56" i="4"/>
  <c r="N70" i="4"/>
  <c r="V106" i="14"/>
  <c r="O34" i="14"/>
  <c r="P34" i="14" s="1"/>
  <c r="N110" i="14"/>
  <c r="O98" i="14"/>
  <c r="P98" i="14" s="1"/>
  <c r="O60" i="14"/>
  <c r="P60" i="14" s="1"/>
  <c r="N66" i="14"/>
  <c r="Q54" i="14"/>
  <c r="V52" i="14"/>
  <c r="N26" i="14"/>
  <c r="Q63" i="14"/>
  <c r="R109" i="14"/>
  <c r="S31" i="14"/>
  <c r="Q110" i="14"/>
  <c r="V27" i="14"/>
  <c r="V85" i="14"/>
  <c r="U82" i="14"/>
  <c r="V98" i="14"/>
  <c r="N88" i="14"/>
  <c r="T111" i="14"/>
  <c r="O83" i="14"/>
  <c r="P83" i="14" s="1"/>
  <c r="N72" i="14"/>
  <c r="U84" i="14"/>
  <c r="N99" i="14"/>
  <c r="S70" i="14"/>
  <c r="R106" i="14"/>
  <c r="N107" i="14"/>
  <c r="R35" i="14"/>
  <c r="N32" i="14"/>
  <c r="O42" i="14"/>
  <c r="P42" i="14" s="1"/>
  <c r="O114" i="14"/>
  <c r="P114" i="14" s="1"/>
  <c r="O88" i="14"/>
  <c r="P88" i="14" s="1"/>
  <c r="N35" i="14"/>
  <c r="O63" i="14"/>
  <c r="P63" i="14" s="1"/>
  <c r="Q86" i="14"/>
  <c r="N80" i="14"/>
  <c r="Q37" i="14"/>
  <c r="O52" i="14"/>
  <c r="P52" i="14" s="1"/>
  <c r="N30" i="14"/>
  <c r="Q84" i="14"/>
  <c r="O96" i="14"/>
  <c r="P96" i="14" s="1"/>
  <c r="U93" i="14"/>
  <c r="Q93" i="14"/>
  <c r="Q107" i="14"/>
  <c r="U107" i="14"/>
  <c r="Q31" i="14"/>
  <c r="R31" i="14"/>
  <c r="T90" i="14"/>
  <c r="R99" i="14"/>
  <c r="T88" i="14"/>
  <c r="O74" i="14"/>
  <c r="P74" i="14" s="1"/>
  <c r="O110" i="14"/>
  <c r="P110" i="14" s="1"/>
  <c r="V37" i="14"/>
  <c r="R54" i="14"/>
  <c r="Q94" i="14"/>
  <c r="N98" i="14"/>
  <c r="Q91" i="14"/>
  <c r="Q106" i="14"/>
  <c r="O61" i="14"/>
  <c r="P61" i="14" s="1"/>
  <c r="N62" i="14"/>
  <c r="V48" i="14"/>
  <c r="V63" i="14"/>
  <c r="V86" i="14"/>
  <c r="R107" i="14"/>
  <c r="S107" i="14"/>
  <c r="Q34" i="14"/>
  <c r="S51" i="14"/>
  <c r="N93" i="14"/>
  <c r="N76" i="14"/>
  <c r="V100" i="14"/>
  <c r="T86" i="14"/>
  <c r="S39" i="14"/>
  <c r="N48" i="14"/>
  <c r="T31" i="14"/>
  <c r="O90" i="14"/>
  <c r="P90" i="14" s="1"/>
  <c r="Q27" i="14"/>
  <c r="U70" i="14"/>
  <c r="N42" i="14"/>
  <c r="Q100" i="14"/>
  <c r="N46" i="14"/>
  <c r="S64" i="14"/>
  <c r="T75" i="14"/>
  <c r="U110" i="14"/>
  <c r="N51" i="14"/>
  <c r="O108" i="14"/>
  <c r="P108" i="14" s="1"/>
  <c r="T102" i="14"/>
  <c r="N50" i="14"/>
  <c r="N83" i="14"/>
  <c r="S62" i="14"/>
  <c r="Q90" i="14"/>
  <c r="Q66" i="14"/>
  <c r="O70" i="14"/>
  <c r="P70" i="14" s="1"/>
  <c r="Q61" i="14"/>
  <c r="T40" i="14"/>
  <c r="N75" i="14"/>
  <c r="T34" i="14"/>
  <c r="R36" i="14"/>
  <c r="N28" i="14"/>
  <c r="N85" i="14"/>
  <c r="S50" i="14"/>
  <c r="Q76" i="14"/>
  <c r="V114" i="14"/>
  <c r="O62" i="14"/>
  <c r="P62" i="14" s="1"/>
  <c r="V96" i="14"/>
  <c r="O31" i="14"/>
  <c r="P31" i="14" s="1"/>
  <c r="T91" i="14"/>
  <c r="V49" i="14"/>
  <c r="O99" i="14"/>
  <c r="P99" i="14" s="1"/>
  <c r="R66" i="14"/>
  <c r="U28" i="14"/>
  <c r="O82" i="14"/>
  <c r="P82" i="14" s="1"/>
  <c r="V72" i="14"/>
  <c r="V78" i="14"/>
  <c r="N78" i="14"/>
  <c r="N36" i="14"/>
  <c r="O109" i="14"/>
  <c r="P109" i="14" s="1"/>
  <c r="V73" i="14"/>
  <c r="R69" i="14"/>
  <c r="S69" i="14"/>
  <c r="N69" i="14"/>
  <c r="O69" i="14"/>
  <c r="P69" i="14" s="1"/>
  <c r="O66" i="14"/>
  <c r="P66" i="14" s="1"/>
  <c r="Q35" i="14"/>
  <c r="R46" i="14"/>
  <c r="N63" i="14"/>
  <c r="R26" i="14"/>
  <c r="T46" i="14"/>
  <c r="O39" i="14"/>
  <c r="P39" i="14" s="1"/>
  <c r="R63" i="14"/>
  <c r="Q109" i="14"/>
  <c r="U26" i="14"/>
  <c r="Q73" i="14"/>
  <c r="N52" i="14"/>
  <c r="O27" i="14"/>
  <c r="P27" i="14" s="1"/>
  <c r="Q28" i="14"/>
  <c r="U60" i="14"/>
  <c r="S110" i="14"/>
  <c r="O54" i="14"/>
  <c r="P54" i="14" s="1"/>
  <c r="T50" i="14"/>
  <c r="Q32" i="14"/>
  <c r="S32" i="14"/>
  <c r="T109" i="14"/>
  <c r="O49" i="14"/>
  <c r="P49" i="14" s="1"/>
  <c r="N49" i="14"/>
  <c r="Q49" i="14"/>
  <c r="S96" i="14"/>
  <c r="Q87" i="14"/>
  <c r="R92" i="14"/>
  <c r="U92" i="14"/>
  <c r="T92" i="14"/>
  <c r="U35" i="14"/>
  <c r="N86" i="14"/>
  <c r="N27" i="14"/>
  <c r="S48" i="14"/>
  <c r="U66" i="14"/>
  <c r="T38" i="14"/>
  <c r="Q88" i="14"/>
  <c r="O36" i="14"/>
  <c r="P36" i="14" s="1"/>
  <c r="S94" i="14"/>
  <c r="S82" i="14"/>
  <c r="Q82" i="14"/>
  <c r="O46" i="14"/>
  <c r="P46" i="14" s="1"/>
  <c r="N82" i="14"/>
  <c r="N61" i="14"/>
  <c r="N84" i="14"/>
  <c r="O94" i="14"/>
  <c r="P94" i="14" s="1"/>
  <c r="U81" i="14"/>
  <c r="T81" i="14"/>
  <c r="Q81" i="14"/>
  <c r="Q60" i="14"/>
  <c r="N40" i="14"/>
  <c r="O38" i="14"/>
  <c r="P38" i="14" s="1"/>
  <c r="T99" i="14"/>
  <c r="R48" i="14"/>
  <c r="T73" i="14"/>
  <c r="O75" i="14"/>
  <c r="P75" i="14" s="1"/>
  <c r="N58" i="14"/>
  <c r="R96" i="14"/>
  <c r="O19" i="14"/>
  <c r="P19" i="14" s="1"/>
  <c r="O30" i="14"/>
  <c r="P30" i="14" s="1"/>
  <c r="O112" i="14"/>
  <c r="P112" i="14" s="1"/>
  <c r="Q42" i="14"/>
  <c r="Q59" i="14"/>
  <c r="S90" i="14"/>
  <c r="N96" i="14"/>
  <c r="T39" i="14"/>
  <c r="O40" i="14"/>
  <c r="P40" i="14" s="1"/>
  <c r="N37" i="14"/>
  <c r="O73" i="14"/>
  <c r="P73" i="14" s="1"/>
  <c r="Q48" i="14"/>
  <c r="N73" i="14"/>
  <c r="O35" i="14"/>
  <c r="P35" i="14" s="1"/>
  <c r="Q26" i="14"/>
  <c r="Q50" i="14"/>
  <c r="R111" i="14"/>
  <c r="Q70" i="14"/>
  <c r="O64" i="14"/>
  <c r="P64" i="14" s="1"/>
  <c r="O106" i="14"/>
  <c r="P106" i="14" s="1"/>
  <c r="N106" i="14"/>
  <c r="N38" i="14"/>
  <c r="N90" i="14"/>
  <c r="U52" i="14"/>
  <c r="O51" i="14"/>
  <c r="P51" i="14" s="1"/>
  <c r="Q112" i="14"/>
  <c r="R49" i="14"/>
  <c r="S49" i="14"/>
  <c r="N97" i="14"/>
  <c r="O86" i="14"/>
  <c r="P86" i="14" s="1"/>
  <c r="R72" i="14"/>
  <c r="R74" i="14"/>
  <c r="Q78" i="14"/>
  <c r="Q72" i="14"/>
  <c r="T60" i="14"/>
  <c r="S30" i="14"/>
  <c r="O50" i="14"/>
  <c r="P50" i="14" s="1"/>
  <c r="N109" i="14"/>
  <c r="T71" i="14"/>
  <c r="U71" i="14"/>
  <c r="N70" i="14"/>
  <c r="U78" i="14"/>
  <c r="Q58" i="14"/>
  <c r="S46" i="14"/>
  <c r="T59" i="14"/>
  <c r="U59" i="14"/>
  <c r="O47" i="14"/>
  <c r="P47" i="14" s="1"/>
  <c r="N47" i="14"/>
  <c r="O37" i="14"/>
  <c r="P37" i="14" s="1"/>
  <c r="N94" i="14"/>
  <c r="T62" i="14"/>
  <c r="S59" i="14"/>
  <c r="T26" i="14"/>
  <c r="Q39" i="14"/>
  <c r="O78" i="14"/>
  <c r="P78" i="14" s="1"/>
  <c r="S61" i="14"/>
  <c r="O76" i="14"/>
  <c r="P76" i="14" s="1"/>
  <c r="N56" i="14"/>
  <c r="Q56" i="14"/>
  <c r="O56" i="14"/>
  <c r="P56" i="14" s="1"/>
  <c r="O97" i="14"/>
  <c r="P97" i="14" s="1"/>
  <c r="N102" i="14"/>
  <c r="Q47" i="14"/>
  <c r="Q65" i="14"/>
  <c r="O65" i="14"/>
  <c r="P65" i="14" s="1"/>
  <c r="N65" i="14"/>
  <c r="N74" i="14"/>
  <c r="S74" i="14"/>
  <c r="N108" i="14"/>
  <c r="T85" i="14"/>
  <c r="U76" i="14"/>
  <c r="O84" i="14"/>
  <c r="P84" i="14" s="1"/>
  <c r="O100" i="14"/>
  <c r="P100" i="14" s="1"/>
  <c r="N100" i="14"/>
  <c r="N71" i="14"/>
  <c r="O71" i="14"/>
  <c r="P71" i="14" s="1"/>
  <c r="Q71" i="14"/>
  <c r="N114" i="14"/>
  <c r="S47" i="14"/>
  <c r="O81" i="14"/>
  <c r="P81" i="14" s="1"/>
  <c r="Q108" i="14"/>
  <c r="S114" i="14"/>
  <c r="R114" i="14"/>
  <c r="O93" i="14"/>
  <c r="P93" i="14" s="1"/>
  <c r="T36" i="14"/>
  <c r="Q102" i="14"/>
  <c r="S52" i="14"/>
  <c r="T22" i="14"/>
  <c r="R91" i="14"/>
  <c r="O91" i="14"/>
  <c r="P91" i="14" s="1"/>
  <c r="O72" i="14"/>
  <c r="P72" i="14" s="1"/>
  <c r="N81" i="14"/>
  <c r="O85" i="14"/>
  <c r="P85" i="14" s="1"/>
  <c r="N59" i="14"/>
  <c r="U63" i="14"/>
  <c r="Q92" i="14"/>
  <c r="O92" i="14"/>
  <c r="P92" i="14" s="1"/>
  <c r="N92" i="14"/>
  <c r="N64" i="14"/>
  <c r="Q111" i="14"/>
  <c r="O111" i="14"/>
  <c r="P111" i="14" s="1"/>
  <c r="N111" i="14"/>
  <c r="N91" i="14"/>
  <c r="Q46" i="14"/>
  <c r="T20" i="18"/>
  <c r="V27" i="6"/>
  <c r="R21" i="17"/>
  <c r="V17" i="17"/>
  <c r="T21" i="17"/>
  <c r="O21" i="17"/>
  <c r="P21" i="17" s="1"/>
  <c r="Q21" i="17"/>
  <c r="U20" i="17"/>
  <c r="R19" i="17"/>
  <c r="N20" i="17"/>
  <c r="T18" i="17"/>
  <c r="G116" i="17"/>
  <c r="AF22" i="19" s="1"/>
  <c r="K22" i="19" s="1"/>
  <c r="N17" i="18"/>
  <c r="R17" i="18"/>
  <c r="T24" i="18"/>
  <c r="N22" i="18"/>
  <c r="O22" i="18"/>
  <c r="P22" i="18" s="1"/>
  <c r="Q27" i="18"/>
  <c r="V22" i="18"/>
  <c r="N27" i="18"/>
  <c r="R24" i="18"/>
  <c r="Q22" i="18"/>
  <c r="O27" i="18"/>
  <c r="P27" i="18" s="1"/>
  <c r="S27" i="18"/>
  <c r="R27" i="18"/>
  <c r="Q19" i="18"/>
  <c r="T19" i="18"/>
  <c r="T33" i="15"/>
  <c r="V45" i="15"/>
  <c r="T38" i="15"/>
  <c r="V35" i="15"/>
  <c r="T31" i="15"/>
  <c r="R26" i="15"/>
  <c r="U24" i="15"/>
  <c r="R42" i="15"/>
  <c r="T32" i="15"/>
  <c r="Q31" i="15"/>
  <c r="R28" i="15"/>
  <c r="N47" i="15"/>
  <c r="Q41" i="15"/>
  <c r="Q38" i="15"/>
  <c r="N38" i="15"/>
  <c r="S38" i="15"/>
  <c r="O38" i="15"/>
  <c r="P38" i="15" s="1"/>
  <c r="Q33" i="15"/>
  <c r="S33" i="15"/>
  <c r="V28" i="15"/>
  <c r="R24" i="15"/>
  <c r="T23" i="15"/>
  <c r="Q47" i="15"/>
  <c r="Q45" i="15"/>
  <c r="N44" i="15"/>
  <c r="O44" i="15"/>
  <c r="P44" i="15" s="1"/>
  <c r="Q44" i="15"/>
  <c r="V42" i="15"/>
  <c r="T42" i="15"/>
  <c r="O41" i="15"/>
  <c r="P41" i="15" s="1"/>
  <c r="N40" i="15"/>
  <c r="N39" i="15"/>
  <c r="O39" i="15"/>
  <c r="P39" i="15" s="1"/>
  <c r="N37" i="15"/>
  <c r="N35" i="15"/>
  <c r="V33" i="15"/>
  <c r="N32" i="15"/>
  <c r="N28" i="15"/>
  <c r="Q28" i="15"/>
  <c r="V24" i="15"/>
  <c r="V19" i="15"/>
  <c r="U47" i="15"/>
  <c r="S47" i="15"/>
  <c r="O47" i="15"/>
  <c r="P47" i="15" s="1"/>
  <c r="O45" i="15"/>
  <c r="P45" i="15" s="1"/>
  <c r="N45" i="15"/>
  <c r="R45" i="15"/>
  <c r="U45" i="15"/>
  <c r="U44" i="15"/>
  <c r="R44" i="15"/>
  <c r="S44" i="15"/>
  <c r="O42" i="15"/>
  <c r="P42" i="15" s="1"/>
  <c r="Q42" i="15"/>
  <c r="N42" i="15"/>
  <c r="S41" i="15"/>
  <c r="U41" i="15"/>
  <c r="N41" i="15"/>
  <c r="O40" i="15"/>
  <c r="P40" i="15" s="1"/>
  <c r="Q40" i="15"/>
  <c r="S39" i="15"/>
  <c r="R39" i="15"/>
  <c r="Q39" i="15"/>
  <c r="T39" i="15"/>
  <c r="O37" i="15"/>
  <c r="P37" i="15" s="1"/>
  <c r="Q37" i="15"/>
  <c r="T37" i="15"/>
  <c r="O35" i="15"/>
  <c r="P35" i="15" s="1"/>
  <c r="N33" i="15"/>
  <c r="O33" i="15"/>
  <c r="P33" i="15" s="1"/>
  <c r="Q32" i="15"/>
  <c r="O32" i="15"/>
  <c r="P32" i="15" s="1"/>
  <c r="R32" i="15"/>
  <c r="T30" i="15"/>
  <c r="U30" i="15"/>
  <c r="S30" i="15"/>
  <c r="R30" i="15"/>
  <c r="Q30" i="15"/>
  <c r="O30" i="15"/>
  <c r="P30" i="15" s="1"/>
  <c r="N30" i="15"/>
  <c r="V29" i="15"/>
  <c r="Q29" i="15"/>
  <c r="O29" i="15"/>
  <c r="P29" i="15" s="1"/>
  <c r="N29" i="15"/>
  <c r="O28" i="15"/>
  <c r="P28" i="15" s="1"/>
  <c r="U28" i="15"/>
  <c r="O27" i="15"/>
  <c r="P27" i="15" s="1"/>
  <c r="N27" i="15"/>
  <c r="Q27" i="15"/>
  <c r="S27" i="15"/>
  <c r="R27" i="15"/>
  <c r="N26" i="15"/>
  <c r="O26" i="15"/>
  <c r="P26" i="15" s="1"/>
  <c r="Q26" i="15"/>
  <c r="T19" i="16"/>
  <c r="R32" i="16"/>
  <c r="V27" i="16"/>
  <c r="V29" i="16"/>
  <c r="U24" i="16"/>
  <c r="Q23" i="16"/>
  <c r="N31" i="16"/>
  <c r="N26" i="16"/>
  <c r="Q24" i="16"/>
  <c r="U21" i="16"/>
  <c r="Q17" i="16"/>
  <c r="V17" i="16"/>
  <c r="V32" i="16"/>
  <c r="Q31" i="16"/>
  <c r="N28" i="16"/>
  <c r="V28" i="16"/>
  <c r="R28" i="16"/>
  <c r="U27" i="16"/>
  <c r="T27" i="16"/>
  <c r="O26" i="16"/>
  <c r="P26" i="16" s="1"/>
  <c r="T26" i="16"/>
  <c r="U26" i="16"/>
  <c r="O18" i="16"/>
  <c r="P18" i="16" s="1"/>
  <c r="N17" i="16"/>
  <c r="O17" i="16"/>
  <c r="P17" i="16" s="1"/>
  <c r="R17" i="16"/>
  <c r="T16" i="16"/>
  <c r="S29" i="16"/>
  <c r="R29" i="16"/>
  <c r="O29" i="16"/>
  <c r="P29" i="16" s="1"/>
  <c r="N29" i="16"/>
  <c r="Q27" i="16"/>
  <c r="N27" i="16"/>
  <c r="O27" i="16"/>
  <c r="P27" i="16" s="1"/>
  <c r="T18" i="14"/>
  <c r="N19" i="13"/>
  <c r="U19" i="13"/>
  <c r="Q19" i="13"/>
  <c r="S19" i="13"/>
  <c r="T17" i="13"/>
  <c r="O17" i="13"/>
  <c r="P17" i="13" s="1"/>
  <c r="Q27" i="13"/>
  <c r="U27" i="13"/>
  <c r="Q17" i="13"/>
  <c r="N17" i="13"/>
  <c r="Q30" i="6"/>
  <c r="U30" i="6"/>
  <c r="V26" i="6"/>
  <c r="T21" i="6"/>
  <c r="R29" i="6"/>
  <c r="Q23" i="6"/>
  <c r="R23" i="6"/>
  <c r="T23" i="6"/>
  <c r="N30" i="6"/>
  <c r="N29" i="6"/>
  <c r="S29" i="6"/>
  <c r="N21" i="6"/>
  <c r="O30" i="6"/>
  <c r="P30" i="6" s="1"/>
  <c r="O29" i="6"/>
  <c r="P29" i="6" s="1"/>
  <c r="Q29" i="6"/>
  <c r="U29" i="6"/>
  <c r="V21" i="6"/>
  <c r="R18" i="6"/>
  <c r="H116" i="17"/>
  <c r="AF25" i="19" s="1"/>
  <c r="K25" i="19" s="1"/>
  <c r="H116" i="18"/>
  <c r="AE25" i="19" s="1"/>
  <c r="J25" i="19" s="1"/>
  <c r="G116" i="18"/>
  <c r="AE22" i="19" s="1"/>
  <c r="J22" i="19" s="1"/>
  <c r="G116" i="15"/>
  <c r="AD22" i="19" s="1"/>
  <c r="H116" i="15"/>
  <c r="AD25" i="19" s="1"/>
  <c r="D8" i="21"/>
  <c r="H116" i="16"/>
  <c r="AC25" i="19" s="1"/>
  <c r="H25" i="19" s="1"/>
  <c r="G116" i="16"/>
  <c r="AC22" i="19" s="1"/>
  <c r="H22" i="19" s="1"/>
  <c r="N20" i="14"/>
  <c r="G116" i="14"/>
  <c r="AB22" i="19" s="1"/>
  <c r="T20" i="14"/>
  <c r="H116" i="14"/>
  <c r="AB25" i="19" s="1"/>
  <c r="G25" i="19" s="1"/>
  <c r="G116" i="13"/>
  <c r="AA22" i="19" s="1"/>
  <c r="H116" i="13"/>
  <c r="AA25" i="19" s="1"/>
  <c r="H116" i="6"/>
  <c r="Z25" i="19" s="1"/>
  <c r="E25" i="19" s="1"/>
  <c r="G116" i="6"/>
  <c r="Z22" i="19" s="1"/>
  <c r="O21" i="6"/>
  <c r="P21" i="6" s="1"/>
  <c r="V23" i="6"/>
  <c r="U24" i="6"/>
  <c r="G116" i="4"/>
  <c r="H116" i="4"/>
  <c r="U23" i="17"/>
  <c r="V20" i="18"/>
  <c r="T25" i="18"/>
  <c r="N24" i="15"/>
  <c r="O22" i="15"/>
  <c r="P22" i="15" s="1"/>
  <c r="T19" i="15"/>
  <c r="T18" i="15"/>
  <c r="Q24" i="15"/>
  <c r="O24" i="15"/>
  <c r="P24" i="15" s="1"/>
  <c r="U19" i="15"/>
  <c r="N35" i="16"/>
  <c r="N30" i="16"/>
  <c r="O28" i="16"/>
  <c r="P28" i="16" s="1"/>
  <c r="U28" i="16"/>
  <c r="Q28" i="16"/>
  <c r="N19" i="16"/>
  <c r="T25" i="14"/>
  <c r="T21" i="14"/>
  <c r="Q20" i="14"/>
  <c r="O20" i="14"/>
  <c r="P20" i="14" s="1"/>
  <c r="T16" i="14"/>
  <c r="R22" i="13"/>
  <c r="V22" i="13"/>
  <c r="U23" i="6"/>
  <c r="O23" i="6"/>
  <c r="P23" i="6" s="1"/>
  <c r="R23" i="17"/>
  <c r="S22" i="17"/>
  <c r="R18" i="17"/>
  <c r="Q20" i="18"/>
  <c r="O17" i="18"/>
  <c r="P17" i="18" s="1"/>
  <c r="U25" i="18"/>
  <c r="S21" i="18"/>
  <c r="N22" i="15"/>
  <c r="T22" i="15"/>
  <c r="Q22" i="15"/>
  <c r="R20" i="15"/>
  <c r="R22" i="15"/>
  <c r="O35" i="16"/>
  <c r="P35" i="16" s="1"/>
  <c r="O34" i="16"/>
  <c r="P34" i="16" s="1"/>
  <c r="N34" i="16"/>
  <c r="S32" i="16"/>
  <c r="O32" i="16"/>
  <c r="P32" i="16" s="1"/>
  <c r="Q32" i="16"/>
  <c r="N32" i="16"/>
  <c r="T32" i="16"/>
  <c r="O31" i="16"/>
  <c r="P31" i="16" s="1"/>
  <c r="V31" i="16"/>
  <c r="U31" i="16"/>
  <c r="T31" i="16"/>
  <c r="Q21" i="16"/>
  <c r="Q19" i="16"/>
  <c r="O19" i="16"/>
  <c r="P19" i="16" s="1"/>
  <c r="Q22" i="14"/>
  <c r="N23" i="6"/>
  <c r="Q25" i="17"/>
  <c r="Q23" i="17"/>
  <c r="R25" i="17"/>
  <c r="N24" i="18"/>
  <c r="O24" i="18"/>
  <c r="P24" i="18" s="1"/>
  <c r="Q24" i="18"/>
  <c r="O19" i="18"/>
  <c r="P19" i="18" s="1"/>
  <c r="N19" i="18"/>
  <c r="Q17" i="18"/>
  <c r="U17" i="18"/>
  <c r="T17" i="18"/>
  <c r="N19" i="15"/>
  <c r="O17" i="15"/>
  <c r="P17" i="15" s="1"/>
  <c r="O24" i="16"/>
  <c r="P24" i="16" s="1"/>
  <c r="N24" i="16"/>
  <c r="O23" i="16"/>
  <c r="P23" i="16" s="1"/>
  <c r="N23" i="16"/>
  <c r="T18" i="16"/>
  <c r="V25" i="14"/>
  <c r="S21" i="14"/>
  <c r="R22" i="14"/>
  <c r="Q23" i="13"/>
  <c r="R23" i="13"/>
  <c r="V23" i="13"/>
  <c r="V24" i="6"/>
  <c r="Q24" i="6"/>
  <c r="Q17" i="6"/>
  <c r="T17" i="6"/>
  <c r="T18" i="6"/>
  <c r="O18" i="6"/>
  <c r="P18" i="6" s="1"/>
  <c r="N24" i="6"/>
  <c r="N22" i="17"/>
  <c r="V17" i="15"/>
  <c r="U18" i="4"/>
  <c r="S24" i="6"/>
  <c r="T21" i="18"/>
  <c r="O23" i="17"/>
  <c r="P23" i="17" s="1"/>
  <c r="Q18" i="17"/>
  <c r="O17" i="17"/>
  <c r="P17" i="17" s="1"/>
  <c r="U22" i="17"/>
  <c r="T22" i="17"/>
  <c r="Q22" i="17"/>
  <c r="O22" i="17"/>
  <c r="P22" i="17" s="1"/>
  <c r="O20" i="17"/>
  <c r="P20" i="17" s="1"/>
  <c r="Q20" i="17"/>
  <c r="N23" i="17"/>
  <c r="Q17" i="17"/>
  <c r="U17" i="17"/>
  <c r="N17" i="17"/>
  <c r="K14" i="19"/>
  <c r="V19" i="18"/>
  <c r="U21" i="18"/>
  <c r="V23" i="18"/>
  <c r="V21" i="18"/>
  <c r="O21" i="18"/>
  <c r="P21" i="18" s="1"/>
  <c r="N21" i="18"/>
  <c r="V25" i="18"/>
  <c r="N25" i="18"/>
  <c r="Q21" i="18"/>
  <c r="O16" i="18"/>
  <c r="P16" i="18" s="1"/>
  <c r="Q17" i="15"/>
  <c r="N17" i="15"/>
  <c r="T17" i="15"/>
  <c r="R17" i="15"/>
  <c r="U17" i="15"/>
  <c r="T20" i="15"/>
  <c r="Q21" i="15"/>
  <c r="R23" i="15"/>
  <c r="N20" i="15"/>
  <c r="Q20" i="15"/>
  <c r="V20" i="15"/>
  <c r="Q19" i="15"/>
  <c r="O21" i="15"/>
  <c r="P21" i="15" s="1"/>
  <c r="U20" i="15"/>
  <c r="V21" i="15"/>
  <c r="O20" i="15"/>
  <c r="P20" i="15" s="1"/>
  <c r="S20" i="15"/>
  <c r="O19" i="15"/>
  <c r="P19" i="15" s="1"/>
  <c r="V23" i="15"/>
  <c r="T21" i="15"/>
  <c r="N21" i="15"/>
  <c r="U21" i="15"/>
  <c r="O21" i="16"/>
  <c r="P21" i="16" s="1"/>
  <c r="U20" i="16"/>
  <c r="N21" i="16"/>
  <c r="Q16" i="16"/>
  <c r="T25" i="16"/>
  <c r="N18" i="16"/>
  <c r="R16" i="16"/>
  <c r="O16" i="16"/>
  <c r="P16" i="16" s="1"/>
  <c r="N16" i="16"/>
  <c r="S21" i="16"/>
  <c r="Q18" i="16"/>
  <c r="R25" i="16"/>
  <c r="N25" i="16"/>
  <c r="V16" i="16"/>
  <c r="Q25" i="16"/>
  <c r="R22" i="16"/>
  <c r="O22" i="16"/>
  <c r="P22" i="16" s="1"/>
  <c r="N22" i="16"/>
  <c r="Q20" i="16"/>
  <c r="O21" i="14"/>
  <c r="P21" i="14" s="1"/>
  <c r="N21" i="14"/>
  <c r="V18" i="14"/>
  <c r="S23" i="14"/>
  <c r="S25" i="14"/>
  <c r="R24" i="14"/>
  <c r="Q25" i="14"/>
  <c r="U18" i="14"/>
  <c r="N25" i="14"/>
  <c r="N23" i="14"/>
  <c r="Q21" i="14"/>
  <c r="U25" i="14"/>
  <c r="O25" i="14"/>
  <c r="P25" i="14" s="1"/>
  <c r="O22" i="14"/>
  <c r="P22" i="14" s="1"/>
  <c r="V23" i="14"/>
  <c r="O23" i="14"/>
  <c r="P23" i="14" s="1"/>
  <c r="N22" i="14"/>
  <c r="U16" i="14"/>
  <c r="Q24" i="14"/>
  <c r="Q23" i="14"/>
  <c r="V22" i="14"/>
  <c r="V24" i="13"/>
  <c r="U18" i="13"/>
  <c r="O24" i="13"/>
  <c r="P24" i="13" s="1"/>
  <c r="N24" i="13"/>
  <c r="R24" i="13"/>
  <c r="V16" i="13"/>
  <c r="Q24" i="13"/>
  <c r="T24" i="13"/>
  <c r="U24" i="13"/>
  <c r="T23" i="13"/>
  <c r="Q18" i="13"/>
  <c r="O16" i="13"/>
  <c r="P16" i="13" s="1"/>
  <c r="R16" i="13"/>
  <c r="T16" i="13"/>
  <c r="Q22" i="13"/>
  <c r="N16" i="13"/>
  <c r="O23" i="13"/>
  <c r="P23" i="13" s="1"/>
  <c r="N23" i="13"/>
  <c r="N18" i="13"/>
  <c r="O18" i="13"/>
  <c r="P18" i="13" s="1"/>
  <c r="Q16" i="13"/>
  <c r="O24" i="6"/>
  <c r="P24" i="6" s="1"/>
  <c r="V17" i="6"/>
  <c r="T25" i="6"/>
  <c r="Q22" i="6"/>
  <c r="T22" i="6"/>
  <c r="Q18" i="6"/>
  <c r="T16" i="6"/>
  <c r="R22" i="6"/>
  <c r="S18" i="6"/>
  <c r="S25" i="6"/>
  <c r="Q25" i="6"/>
  <c r="N18" i="6"/>
  <c r="R17" i="6"/>
  <c r="O17" i="6"/>
  <c r="P17" i="6" s="1"/>
  <c r="N17" i="6"/>
  <c r="S18" i="4"/>
  <c r="T22" i="4"/>
  <c r="T25" i="4"/>
  <c r="T24" i="4"/>
  <c r="V22" i="4"/>
  <c r="Q18" i="4"/>
  <c r="V19" i="4"/>
  <c r="R25" i="4"/>
  <c r="J14" i="19"/>
  <c r="I14" i="19"/>
  <c r="H14" i="19"/>
  <c r="G14" i="19"/>
  <c r="F14" i="19"/>
  <c r="E14" i="19"/>
  <c r="V16" i="4"/>
  <c r="R16" i="17"/>
  <c r="C116" i="17"/>
  <c r="AF16" i="19" s="1"/>
  <c r="K16" i="19" s="1"/>
  <c r="D116" i="17"/>
  <c r="AF17" i="19" s="1"/>
  <c r="K116" i="17"/>
  <c r="AF29" i="19" s="1"/>
  <c r="I116" i="17"/>
  <c r="AF27" i="19" s="1"/>
  <c r="K27" i="19" s="1"/>
  <c r="J116" i="17"/>
  <c r="AF28" i="19" s="1"/>
  <c r="K28" i="19" s="1"/>
  <c r="Q23" i="18"/>
  <c r="R23" i="18"/>
  <c r="Q23" i="15"/>
  <c r="S31" i="15"/>
  <c r="N31" i="15"/>
  <c r="D116" i="15"/>
  <c r="AD17" i="19" s="1"/>
  <c r="I17" i="19" s="1"/>
  <c r="I116" i="15"/>
  <c r="AD27" i="19" s="1"/>
  <c r="K116" i="15"/>
  <c r="AD29" i="19" s="1"/>
  <c r="I29" i="19" s="1"/>
  <c r="N23" i="15"/>
  <c r="O23" i="15"/>
  <c r="P23" i="15" s="1"/>
  <c r="J116" i="15"/>
  <c r="AD28" i="19" s="1"/>
  <c r="O31" i="15"/>
  <c r="P31" i="15" s="1"/>
  <c r="Q18" i="15"/>
  <c r="O25" i="15"/>
  <c r="P25" i="15" s="1"/>
  <c r="Q25" i="15"/>
  <c r="C116" i="15"/>
  <c r="AD16" i="19" s="1"/>
  <c r="R25" i="15"/>
  <c r="N25" i="15"/>
  <c r="N18" i="15"/>
  <c r="U18" i="15"/>
  <c r="R18" i="15"/>
  <c r="O18" i="15"/>
  <c r="P18" i="15" s="1"/>
  <c r="T25" i="15"/>
  <c r="I116" i="16"/>
  <c r="AC27" i="19" s="1"/>
  <c r="V20" i="16"/>
  <c r="V22" i="16"/>
  <c r="C116" i="16"/>
  <c r="AC16" i="19" s="1"/>
  <c r="Q22" i="16"/>
  <c r="E117" i="16"/>
  <c r="AC20" i="19" s="1"/>
  <c r="T30" i="16"/>
  <c r="O30" i="16"/>
  <c r="P30" i="16" s="1"/>
  <c r="F121" i="16"/>
  <c r="AC24" i="19" s="1"/>
  <c r="W116" i="16"/>
  <c r="H8" i="20" s="1"/>
  <c r="S30" i="16"/>
  <c r="O25" i="16"/>
  <c r="P25" i="16" s="1"/>
  <c r="N20" i="16"/>
  <c r="K116" i="16"/>
  <c r="AC29" i="19" s="1"/>
  <c r="U30" i="16"/>
  <c r="Q30" i="16"/>
  <c r="J116" i="16"/>
  <c r="AC28" i="19" s="1"/>
  <c r="H28" i="19" s="1"/>
  <c r="F120" i="16"/>
  <c r="AC23" i="19" s="1"/>
  <c r="H23" i="19" s="1"/>
  <c r="E118" i="16"/>
  <c r="AC21" i="19" s="1"/>
  <c r="O20" i="16"/>
  <c r="P20" i="16" s="1"/>
  <c r="D116" i="16"/>
  <c r="AC17" i="19" s="1"/>
  <c r="H17" i="19" s="1"/>
  <c r="S20" i="16"/>
  <c r="R20" i="16"/>
  <c r="O18" i="14"/>
  <c r="P18" i="14" s="1"/>
  <c r="Q18" i="14"/>
  <c r="N16" i="14"/>
  <c r="S24" i="14"/>
  <c r="D116" i="14"/>
  <c r="AB17" i="19" s="1"/>
  <c r="G17" i="19" s="1"/>
  <c r="N18" i="14"/>
  <c r="I116" i="14"/>
  <c r="AB27" i="19" s="1"/>
  <c r="E117" i="14"/>
  <c r="AB20" i="19" s="1"/>
  <c r="G20" i="19" s="1"/>
  <c r="F121" i="14"/>
  <c r="AB24" i="19" s="1"/>
  <c r="N24" i="14"/>
  <c r="V24" i="14"/>
  <c r="O24" i="14"/>
  <c r="P24" i="14" s="1"/>
  <c r="K116" i="14"/>
  <c r="AB29" i="19" s="1"/>
  <c r="G29" i="19" s="1"/>
  <c r="D116" i="13"/>
  <c r="AA17" i="19" s="1"/>
  <c r="F17" i="19" s="1"/>
  <c r="K116" i="13"/>
  <c r="AA29" i="19" s="1"/>
  <c r="S25" i="13"/>
  <c r="V18" i="13"/>
  <c r="N25" i="13"/>
  <c r="Q25" i="13"/>
  <c r="I116" i="13"/>
  <c r="AA27" i="19" s="1"/>
  <c r="F27" i="19" s="1"/>
  <c r="O22" i="13"/>
  <c r="P22" i="13" s="1"/>
  <c r="N22" i="13"/>
  <c r="F120" i="13"/>
  <c r="F121" i="13"/>
  <c r="AA24" i="19" s="1"/>
  <c r="C116" i="13"/>
  <c r="AA16" i="19" s="1"/>
  <c r="F16" i="19" s="1"/>
  <c r="W116" i="13"/>
  <c r="H6" i="20" s="1"/>
  <c r="J116" i="13"/>
  <c r="AA28" i="19" s="1"/>
  <c r="F28" i="19" s="1"/>
  <c r="V22" i="6"/>
  <c r="R19" i="6"/>
  <c r="O27" i="6"/>
  <c r="P27" i="6" s="1"/>
  <c r="E118" i="6"/>
  <c r="Z21" i="19" s="1"/>
  <c r="Q19" i="6"/>
  <c r="Q27" i="6"/>
  <c r="N27" i="6"/>
  <c r="R27" i="6"/>
  <c r="N16" i="6"/>
  <c r="O16" i="6"/>
  <c r="P16" i="6" s="1"/>
  <c r="F121" i="6"/>
  <c r="Z24" i="19" s="1"/>
  <c r="O26" i="6"/>
  <c r="P26" i="6" s="1"/>
  <c r="S26" i="6"/>
  <c r="R26" i="6"/>
  <c r="K116" i="6"/>
  <c r="Z29" i="19" s="1"/>
  <c r="E29" i="19" s="1"/>
  <c r="E117" i="6"/>
  <c r="Z20" i="19" s="1"/>
  <c r="E20" i="19" s="1"/>
  <c r="N26" i="6"/>
  <c r="V16" i="6"/>
  <c r="Q26" i="6"/>
  <c r="U26" i="6"/>
  <c r="N24" i="4"/>
  <c r="Q25" i="4"/>
  <c r="N25" i="4"/>
  <c r="O24" i="4"/>
  <c r="P24" i="4" s="1"/>
  <c r="R24" i="4"/>
  <c r="Q24" i="4"/>
  <c r="U25" i="4"/>
  <c r="V24" i="4"/>
  <c r="V18" i="4"/>
  <c r="N19" i="4"/>
  <c r="N23" i="4"/>
  <c r="O25" i="4"/>
  <c r="P25" i="4" s="1"/>
  <c r="V21" i="4"/>
  <c r="T19" i="4"/>
  <c r="O18" i="4"/>
  <c r="P18" i="4" s="1"/>
  <c r="Q23" i="4"/>
  <c r="O19" i="4"/>
  <c r="P19" i="4" s="1"/>
  <c r="N18" i="4"/>
  <c r="R23" i="4"/>
  <c r="S19" i="4"/>
  <c r="T23" i="4"/>
  <c r="O23" i="4"/>
  <c r="P23" i="4" s="1"/>
  <c r="Q19" i="4"/>
  <c r="O22" i="4"/>
  <c r="P22" i="4" s="1"/>
  <c r="N22" i="4"/>
  <c r="Q22" i="4"/>
  <c r="R22" i="4"/>
  <c r="O18" i="18"/>
  <c r="P18" i="18" s="1"/>
  <c r="C116" i="18"/>
  <c r="AE16" i="19" s="1"/>
  <c r="R25" i="18"/>
  <c r="N23" i="18"/>
  <c r="Q18" i="18"/>
  <c r="N18" i="18"/>
  <c r="J116" i="18"/>
  <c r="AE28" i="19" s="1"/>
  <c r="J28" i="19" s="1"/>
  <c r="O20" i="18"/>
  <c r="P20" i="18" s="1"/>
  <c r="O25" i="18"/>
  <c r="P25" i="18" s="1"/>
  <c r="D116" i="18"/>
  <c r="AE17" i="19" s="1"/>
  <c r="O23" i="18"/>
  <c r="P23" i="18" s="1"/>
  <c r="N20" i="18"/>
  <c r="I116" i="18"/>
  <c r="AE27" i="19" s="1"/>
  <c r="K116" i="18"/>
  <c r="AE29" i="19" s="1"/>
  <c r="N18" i="17"/>
  <c r="O18" i="17"/>
  <c r="P18" i="17" s="1"/>
  <c r="O25" i="17"/>
  <c r="P25" i="17" s="1"/>
  <c r="N25" i="17"/>
  <c r="V25" i="17"/>
  <c r="D11" i="21"/>
  <c r="A11" i="21" s="1"/>
  <c r="S18" i="18"/>
  <c r="R18" i="18"/>
  <c r="V18" i="18"/>
  <c r="D10" i="21"/>
  <c r="A10" i="21" s="1"/>
  <c r="Q25" i="18"/>
  <c r="D9" i="21"/>
  <c r="A9" i="21" s="1"/>
  <c r="S16" i="14"/>
  <c r="E118" i="14"/>
  <c r="AB21" i="19" s="1"/>
  <c r="F120" i="14"/>
  <c r="AB23" i="19" s="1"/>
  <c r="D7" i="21"/>
  <c r="A7" i="21" s="1"/>
  <c r="J116" i="14"/>
  <c r="AB28" i="19" s="1"/>
  <c r="G28" i="19" s="1"/>
  <c r="C116" i="14"/>
  <c r="AB16" i="19" s="1"/>
  <c r="G16" i="19" s="1"/>
  <c r="Q16" i="14"/>
  <c r="O16" i="14"/>
  <c r="P16" i="14" s="1"/>
  <c r="R16" i="14"/>
  <c r="O27" i="13"/>
  <c r="P27" i="13" s="1"/>
  <c r="E117" i="13"/>
  <c r="T25" i="13"/>
  <c r="N27" i="13"/>
  <c r="O25" i="13"/>
  <c r="P25" i="13" s="1"/>
  <c r="E118" i="13"/>
  <c r="AA21" i="19" s="1"/>
  <c r="D6" i="21"/>
  <c r="R27" i="13"/>
  <c r="S27" i="13"/>
  <c r="N22" i="6"/>
  <c r="I116" i="6"/>
  <c r="Z27" i="19" s="1"/>
  <c r="N19" i="6"/>
  <c r="D5" i="21"/>
  <c r="O19" i="6"/>
  <c r="P19" i="6" s="1"/>
  <c r="O22" i="6"/>
  <c r="P22" i="6" s="1"/>
  <c r="N25" i="6"/>
  <c r="Q16" i="6"/>
  <c r="V25" i="6"/>
  <c r="D116" i="6"/>
  <c r="Z17" i="19" s="1"/>
  <c r="T19" i="6"/>
  <c r="U19" i="6"/>
  <c r="F120" i="6"/>
  <c r="Z23" i="19" s="1"/>
  <c r="E23" i="19" s="1"/>
  <c r="S16" i="6"/>
  <c r="R16" i="6"/>
  <c r="O25" i="6"/>
  <c r="P25" i="6" s="1"/>
  <c r="C116" i="6"/>
  <c r="Z16" i="19" s="1"/>
  <c r="E16" i="19" s="1"/>
  <c r="J116" i="6"/>
  <c r="Z28" i="19" s="1"/>
  <c r="E28" i="19" s="1"/>
  <c r="V20" i="4"/>
  <c r="S16" i="18"/>
  <c r="R16" i="18"/>
  <c r="Q16" i="18"/>
  <c r="V16" i="18"/>
  <c r="E118" i="18"/>
  <c r="AE21" i="19" s="1"/>
  <c r="E117" i="18"/>
  <c r="AE20" i="19" s="1"/>
  <c r="J20" i="19" s="1"/>
  <c r="N16" i="18"/>
  <c r="W16" i="18"/>
  <c r="F121" i="18"/>
  <c r="AE24" i="19" s="1"/>
  <c r="F120" i="18"/>
  <c r="AE23" i="19" s="1"/>
  <c r="J23" i="19" s="1"/>
  <c r="T16" i="18"/>
  <c r="T16" i="17"/>
  <c r="F121" i="17"/>
  <c r="AF24" i="19" s="1"/>
  <c r="K24" i="19" s="1"/>
  <c r="F120" i="17"/>
  <c r="AF23" i="19" s="1"/>
  <c r="K23" i="19" s="1"/>
  <c r="E118" i="17"/>
  <c r="AF21" i="19" s="1"/>
  <c r="K21" i="19" s="1"/>
  <c r="E117" i="17"/>
  <c r="AF20" i="19" s="1"/>
  <c r="K20" i="19" s="1"/>
  <c r="S16" i="17"/>
  <c r="V16" i="17"/>
  <c r="W16" i="17"/>
  <c r="W116" i="17" s="1"/>
  <c r="H11" i="20" s="1"/>
  <c r="O16" i="17"/>
  <c r="P16" i="17" s="1"/>
  <c r="N16" i="17"/>
  <c r="Q16" i="17"/>
  <c r="U16" i="17"/>
  <c r="T16" i="15"/>
  <c r="Q16" i="15"/>
  <c r="V16" i="15"/>
  <c r="F121" i="15"/>
  <c r="AD24" i="19" s="1"/>
  <c r="F120" i="15"/>
  <c r="AD23" i="19" s="1"/>
  <c r="I23" i="19" s="1"/>
  <c r="R16" i="15"/>
  <c r="W16" i="15"/>
  <c r="W116" i="15" s="1"/>
  <c r="H9" i="20" s="1"/>
  <c r="U16" i="15"/>
  <c r="N16" i="15"/>
  <c r="E118" i="15"/>
  <c r="AD21" i="19" s="1"/>
  <c r="E117" i="15"/>
  <c r="AD20" i="19" s="1"/>
  <c r="I20" i="19" s="1"/>
  <c r="O16" i="15"/>
  <c r="P16" i="15" s="1"/>
  <c r="W116" i="14"/>
  <c r="K30" i="2" s="1"/>
  <c r="V17" i="4"/>
  <c r="R17" i="4"/>
  <c r="O17" i="4"/>
  <c r="P17" i="4" s="1"/>
  <c r="N16" i="4"/>
  <c r="T16" i="4"/>
  <c r="Q17" i="4"/>
  <c r="N17" i="4"/>
  <c r="T17" i="4"/>
  <c r="R16" i="4"/>
  <c r="O16" i="4"/>
  <c r="P16" i="4" s="1"/>
  <c r="Q16" i="4"/>
  <c r="F120" i="4"/>
  <c r="N21" i="4"/>
  <c r="E118" i="4"/>
  <c r="O20" i="4"/>
  <c r="P20" i="4" s="1"/>
  <c r="R20" i="4"/>
  <c r="D116" i="4"/>
  <c r="T20" i="4"/>
  <c r="K116" i="4"/>
  <c r="Q20" i="4"/>
  <c r="N20" i="4"/>
  <c r="C116" i="4"/>
  <c r="Q21" i="4"/>
  <c r="T21" i="4"/>
  <c r="J116" i="4"/>
  <c r="I116" i="4"/>
  <c r="R21" i="4"/>
  <c r="O21" i="4"/>
  <c r="P21" i="4" s="1"/>
  <c r="E117" i="4"/>
  <c r="W116" i="4"/>
  <c r="F121" i="4"/>
  <c r="E11" i="4"/>
  <c r="W116" i="18" l="1"/>
  <c r="H10" i="20" s="1"/>
  <c r="T116" i="14"/>
  <c r="S116" i="17"/>
  <c r="Y25" i="19"/>
  <c r="Y22" i="19"/>
  <c r="Q22" i="19" s="1"/>
  <c r="R116" i="17"/>
  <c r="U116" i="18"/>
  <c r="T116" i="18"/>
  <c r="R116" i="14"/>
  <c r="U116" i="13"/>
  <c r="U116" i="4"/>
  <c r="T116" i="17"/>
  <c r="Q116" i="17"/>
  <c r="F34" i="2" s="1"/>
  <c r="U116" i="17"/>
  <c r="X21" i="19"/>
  <c r="X24" i="19"/>
  <c r="V116" i="17"/>
  <c r="J24" i="19"/>
  <c r="W24" i="19"/>
  <c r="V116" i="15"/>
  <c r="J32" i="2" s="1"/>
  <c r="S116" i="15"/>
  <c r="I24" i="19"/>
  <c r="V24" i="19"/>
  <c r="I21" i="19"/>
  <c r="V21" i="19"/>
  <c r="Q116" i="15"/>
  <c r="F32" i="2" s="1"/>
  <c r="T116" i="15"/>
  <c r="T116" i="16"/>
  <c r="U116" i="16"/>
  <c r="R116" i="16"/>
  <c r="H24" i="19"/>
  <c r="U24" i="19"/>
  <c r="H21" i="19"/>
  <c r="U21" i="19"/>
  <c r="K31" i="2"/>
  <c r="U116" i="14"/>
  <c r="V116" i="14"/>
  <c r="G7" i="20" s="1"/>
  <c r="Q116" i="14"/>
  <c r="AB15" i="19" s="1"/>
  <c r="G15" i="19" s="1"/>
  <c r="G21" i="19"/>
  <c r="T21" i="19"/>
  <c r="V116" i="13"/>
  <c r="G6" i="20" s="1"/>
  <c r="R116" i="13"/>
  <c r="T116" i="13"/>
  <c r="Q116" i="13"/>
  <c r="D6" i="20" s="1"/>
  <c r="F21" i="19"/>
  <c r="S21" i="19"/>
  <c r="F122" i="13"/>
  <c r="AA23" i="19"/>
  <c r="F23" i="19" s="1"/>
  <c r="T116" i="6"/>
  <c r="S116" i="4"/>
  <c r="W21" i="19"/>
  <c r="J21" i="19"/>
  <c r="Q116" i="16"/>
  <c r="AC15" i="19" s="1"/>
  <c r="P116" i="16"/>
  <c r="AC30" i="19" s="1"/>
  <c r="U30" i="19" s="1"/>
  <c r="S116" i="14"/>
  <c r="T24" i="19"/>
  <c r="G24" i="19"/>
  <c r="S116" i="13"/>
  <c r="S24" i="19"/>
  <c r="F24" i="19"/>
  <c r="R21" i="19"/>
  <c r="E21" i="19"/>
  <c r="E24" i="19"/>
  <c r="R24" i="19"/>
  <c r="P116" i="6"/>
  <c r="Z30" i="19" s="1"/>
  <c r="Y21" i="19"/>
  <c r="D21" i="19" s="1"/>
  <c r="Y24" i="19"/>
  <c r="D24" i="19" s="1"/>
  <c r="D14" i="19"/>
  <c r="W29" i="19"/>
  <c r="J29" i="19"/>
  <c r="S29" i="19"/>
  <c r="F29" i="19"/>
  <c r="W27" i="19"/>
  <c r="J27" i="19"/>
  <c r="V27" i="19"/>
  <c r="I27" i="19"/>
  <c r="S22" i="19"/>
  <c r="F22" i="19"/>
  <c r="S25" i="19"/>
  <c r="F25" i="19"/>
  <c r="V28" i="19"/>
  <c r="I28" i="19"/>
  <c r="T23" i="19"/>
  <c r="G23" i="19"/>
  <c r="U20" i="19"/>
  <c r="H20" i="19"/>
  <c r="R17" i="19"/>
  <c r="E17" i="19"/>
  <c r="X29" i="19"/>
  <c r="K29" i="19"/>
  <c r="T27" i="19"/>
  <c r="G27" i="19"/>
  <c r="W17" i="19"/>
  <c r="J17" i="19"/>
  <c r="U16" i="19"/>
  <c r="H16" i="19"/>
  <c r="V25" i="19"/>
  <c r="I25" i="19"/>
  <c r="R22" i="19"/>
  <c r="E22" i="19"/>
  <c r="V22" i="19"/>
  <c r="I22" i="19"/>
  <c r="X17" i="19"/>
  <c r="K17" i="19"/>
  <c r="T22" i="19"/>
  <c r="G22" i="19"/>
  <c r="U29" i="19"/>
  <c r="H29" i="19"/>
  <c r="R27" i="19"/>
  <c r="E27" i="19"/>
  <c r="W16" i="19"/>
  <c r="J16" i="19"/>
  <c r="U27" i="19"/>
  <c r="H27" i="19"/>
  <c r="V16" i="19"/>
  <c r="I16" i="19"/>
  <c r="AF18" i="19"/>
  <c r="K18" i="19" s="1"/>
  <c r="X20" i="19"/>
  <c r="X27" i="19"/>
  <c r="X25" i="19"/>
  <c r="X23" i="19"/>
  <c r="AF19" i="19"/>
  <c r="K19" i="19" s="1"/>
  <c r="X22" i="19"/>
  <c r="X28" i="19"/>
  <c r="X16" i="19"/>
  <c r="P116" i="15"/>
  <c r="U116" i="15"/>
  <c r="V20" i="19"/>
  <c r="AD19" i="19"/>
  <c r="I19" i="19" s="1"/>
  <c r="V23" i="19"/>
  <c r="AD18" i="19"/>
  <c r="I18" i="19" s="1"/>
  <c r="V29" i="19"/>
  <c r="R116" i="15"/>
  <c r="V17" i="19"/>
  <c r="V116" i="16"/>
  <c r="AC26" i="19" s="1"/>
  <c r="F122" i="16"/>
  <c r="S116" i="16"/>
  <c r="E119" i="16"/>
  <c r="U22" i="19"/>
  <c r="U17" i="19"/>
  <c r="AC19" i="19"/>
  <c r="H19" i="19" s="1"/>
  <c r="U23" i="19"/>
  <c r="AC18" i="19"/>
  <c r="H18" i="19" s="1"/>
  <c r="U25" i="19"/>
  <c r="U28" i="19"/>
  <c r="F122" i="14"/>
  <c r="E119" i="14"/>
  <c r="T28" i="19"/>
  <c r="T20" i="19"/>
  <c r="AB19" i="19"/>
  <c r="G19" i="19" s="1"/>
  <c r="T16" i="19"/>
  <c r="T29" i="19"/>
  <c r="T17" i="19"/>
  <c r="P116" i="14"/>
  <c r="T25" i="19"/>
  <c r="E119" i="13"/>
  <c r="P116" i="13"/>
  <c r="AA30" i="19" s="1"/>
  <c r="S30" i="19" s="1"/>
  <c r="S28" i="19"/>
  <c r="S16" i="19"/>
  <c r="AA20" i="19"/>
  <c r="F20" i="19" s="1"/>
  <c r="K29" i="2"/>
  <c r="S27" i="19"/>
  <c r="S17" i="19"/>
  <c r="K28" i="2"/>
  <c r="V116" i="6"/>
  <c r="G5" i="20" s="1"/>
  <c r="S116" i="6"/>
  <c r="Q116" i="6"/>
  <c r="Z15" i="19" s="1"/>
  <c r="R116" i="6"/>
  <c r="U116" i="6"/>
  <c r="R16" i="19"/>
  <c r="R20" i="19"/>
  <c r="Z18" i="19"/>
  <c r="E18" i="19" s="1"/>
  <c r="R23" i="19"/>
  <c r="Z19" i="19"/>
  <c r="E19" i="19" s="1"/>
  <c r="R25" i="19"/>
  <c r="R28" i="19"/>
  <c r="E119" i="6"/>
  <c r="R29" i="19"/>
  <c r="F122" i="6"/>
  <c r="D4" i="21"/>
  <c r="A4" i="21" s="1"/>
  <c r="Y16" i="19"/>
  <c r="D16" i="19" s="1"/>
  <c r="Y27" i="19"/>
  <c r="D27" i="19" s="1"/>
  <c r="Y23" i="19"/>
  <c r="D23" i="19" s="1"/>
  <c r="H4" i="20"/>
  <c r="Y28" i="19"/>
  <c r="Y17" i="19"/>
  <c r="D17" i="19" s="1"/>
  <c r="Y29" i="19"/>
  <c r="D29" i="19" s="1"/>
  <c r="Y20" i="19"/>
  <c r="D20" i="19" s="1"/>
  <c r="K27" i="2"/>
  <c r="S116" i="18"/>
  <c r="K33" i="2"/>
  <c r="P116" i="18"/>
  <c r="W20" i="19"/>
  <c r="AE18" i="19"/>
  <c r="J18" i="19" s="1"/>
  <c r="AE19" i="19"/>
  <c r="J19" i="19" s="1"/>
  <c r="W23" i="19"/>
  <c r="W28" i="19"/>
  <c r="W22" i="19"/>
  <c r="V116" i="18"/>
  <c r="W25" i="19"/>
  <c r="Q116" i="18"/>
  <c r="D10" i="20" s="1"/>
  <c r="R116" i="18"/>
  <c r="P116" i="17"/>
  <c r="K34" i="2"/>
  <c r="E119" i="18"/>
  <c r="K32" i="2"/>
  <c r="H7" i="20"/>
  <c r="V116" i="4"/>
  <c r="G4" i="20" s="1"/>
  <c r="F122" i="17"/>
  <c r="E119" i="15"/>
  <c r="F122" i="18"/>
  <c r="E119" i="17"/>
  <c r="F122" i="15"/>
  <c r="F122" i="4"/>
  <c r="T116" i="4"/>
  <c r="E119" i="4"/>
  <c r="R116" i="4"/>
  <c r="Q116" i="4"/>
  <c r="D4" i="20" s="1"/>
  <c r="P116" i="4"/>
  <c r="C4" i="20" s="1"/>
  <c r="C14" i="21" l="1"/>
  <c r="C16" i="21" s="1"/>
  <c r="G11" i="20"/>
  <c r="AF26" i="19"/>
  <c r="I30" i="2"/>
  <c r="E11" i="20"/>
  <c r="G34" i="2"/>
  <c r="J11" i="20"/>
  <c r="K10" i="20"/>
  <c r="I33" i="2"/>
  <c r="G30" i="2"/>
  <c r="K4" i="20"/>
  <c r="G27" i="2"/>
  <c r="F10" i="20"/>
  <c r="F8" i="20"/>
  <c r="I29" i="2"/>
  <c r="J29" i="2"/>
  <c r="I34" i="2"/>
  <c r="K26" i="19"/>
  <c r="AF15" i="19"/>
  <c r="K15" i="19" s="1"/>
  <c r="D11" i="20"/>
  <c r="K11" i="20"/>
  <c r="F11" i="20"/>
  <c r="J34" i="2"/>
  <c r="D34" i="2"/>
  <c r="AF30" i="19"/>
  <c r="E10" i="20"/>
  <c r="G33" i="2"/>
  <c r="F33" i="2"/>
  <c r="AE15" i="19"/>
  <c r="J33" i="2"/>
  <c r="AE26" i="19"/>
  <c r="D33" i="2"/>
  <c r="AE30" i="19"/>
  <c r="F9" i="20"/>
  <c r="I32" i="2"/>
  <c r="AD26" i="19"/>
  <c r="I26" i="19" s="1"/>
  <c r="G9" i="20"/>
  <c r="G32" i="2"/>
  <c r="K9" i="20"/>
  <c r="D9" i="20"/>
  <c r="AD15" i="19"/>
  <c r="C9" i="20"/>
  <c r="AD30" i="19"/>
  <c r="I31" i="2"/>
  <c r="K8" i="20"/>
  <c r="F31" i="2"/>
  <c r="D8" i="20"/>
  <c r="D31" i="2"/>
  <c r="C8" i="20"/>
  <c r="H26" i="19"/>
  <c r="U26" i="19"/>
  <c r="H15" i="19"/>
  <c r="U15" i="19"/>
  <c r="H30" i="19"/>
  <c r="K7" i="20"/>
  <c r="F7" i="20"/>
  <c r="AB26" i="19"/>
  <c r="T26" i="19" s="1"/>
  <c r="J30" i="2"/>
  <c r="D7" i="20"/>
  <c r="F30" i="2"/>
  <c r="T15" i="19"/>
  <c r="E7" i="20"/>
  <c r="J7" i="20"/>
  <c r="D30" i="2"/>
  <c r="AB30" i="19"/>
  <c r="C7" i="20"/>
  <c r="K6" i="20"/>
  <c r="AA26" i="19"/>
  <c r="F26" i="19" s="1"/>
  <c r="F6" i="20"/>
  <c r="G29" i="2"/>
  <c r="F29" i="2"/>
  <c r="AA15" i="19"/>
  <c r="F15" i="19" s="1"/>
  <c r="S23" i="19"/>
  <c r="AA19" i="19"/>
  <c r="S19" i="19" s="1"/>
  <c r="F30" i="19"/>
  <c r="D29" i="2"/>
  <c r="C6" i="20"/>
  <c r="E6" i="20"/>
  <c r="J6" i="20"/>
  <c r="I28" i="2"/>
  <c r="F28" i="2"/>
  <c r="C5" i="20"/>
  <c r="D28" i="2"/>
  <c r="I27" i="2"/>
  <c r="Y15" i="19"/>
  <c r="D15" i="19" s="1"/>
  <c r="Q21" i="19"/>
  <c r="D27" i="2"/>
  <c r="Q24" i="19"/>
  <c r="Y30" i="19"/>
  <c r="J8" i="20"/>
  <c r="G31" i="2"/>
  <c r="E15" i="19"/>
  <c r="R15" i="19"/>
  <c r="J5" i="20"/>
  <c r="G28" i="2"/>
  <c r="J28" i="2"/>
  <c r="Z26" i="19"/>
  <c r="K5" i="20"/>
  <c r="F5" i="20"/>
  <c r="D5" i="20"/>
  <c r="R30" i="19"/>
  <c r="E30" i="19"/>
  <c r="Y26" i="19"/>
  <c r="F27" i="2"/>
  <c r="J27" i="2"/>
  <c r="Q16" i="19"/>
  <c r="D22" i="19"/>
  <c r="Q25" i="19"/>
  <c r="D25" i="19"/>
  <c r="Q28" i="19"/>
  <c r="D28" i="19"/>
  <c r="X19" i="19"/>
  <c r="X18" i="19"/>
  <c r="Q29" i="19"/>
  <c r="Y18" i="19"/>
  <c r="J10" i="20"/>
  <c r="E9" i="20"/>
  <c r="D32" i="2"/>
  <c r="J9" i="20"/>
  <c r="V18" i="19"/>
  <c r="V19" i="19"/>
  <c r="J31" i="2"/>
  <c r="G8" i="20"/>
  <c r="E8" i="20"/>
  <c r="U19" i="19"/>
  <c r="U18" i="19"/>
  <c r="T19" i="19"/>
  <c r="AB18" i="19"/>
  <c r="G18" i="19" s="1"/>
  <c r="S20" i="19"/>
  <c r="AA18" i="19"/>
  <c r="F18" i="19" s="1"/>
  <c r="E5" i="20"/>
  <c r="R19" i="19"/>
  <c r="R18" i="19"/>
  <c r="E4" i="20"/>
  <c r="J4" i="20"/>
  <c r="Y19" i="19"/>
  <c r="Q23" i="19"/>
  <c r="Q17" i="19"/>
  <c r="F4" i="20"/>
  <c r="Q27" i="19"/>
  <c r="Q20" i="19"/>
  <c r="G10" i="20"/>
  <c r="C10" i="20"/>
  <c r="W19" i="19"/>
  <c r="W18" i="19"/>
  <c r="C11" i="20"/>
  <c r="C15" i="21" l="1"/>
  <c r="E5" i="2"/>
  <c r="E6" i="2" s="1"/>
  <c r="D5" i="19"/>
  <c r="D6" i="19" s="1"/>
  <c r="X26" i="19"/>
  <c r="X15" i="19"/>
  <c r="K30" i="19"/>
  <c r="X30" i="19"/>
  <c r="J30" i="19"/>
  <c r="W30" i="19"/>
  <c r="J26" i="19"/>
  <c r="W26" i="19"/>
  <c r="J15" i="19"/>
  <c r="W15" i="19"/>
  <c r="V26" i="19"/>
  <c r="I30" i="19"/>
  <c r="V30" i="19"/>
  <c r="I15" i="19"/>
  <c r="V15" i="19"/>
  <c r="G26" i="19"/>
  <c r="T30" i="19"/>
  <c r="G30" i="19"/>
  <c r="S26" i="19"/>
  <c r="S15" i="19"/>
  <c r="F19" i="19"/>
  <c r="Q15" i="19"/>
  <c r="D30" i="19"/>
  <c r="Q30" i="19"/>
  <c r="E26" i="19"/>
  <c r="R26" i="19"/>
  <c r="D26" i="19"/>
  <c r="Q26" i="19"/>
  <c r="Q19" i="19"/>
  <c r="D19" i="19"/>
  <c r="Q18" i="19"/>
  <c r="D18" i="19"/>
  <c r="T18" i="19"/>
  <c r="S18" i="19"/>
  <c r="E9" i="4"/>
  <c r="E9" i="6"/>
  <c r="E9" i="17"/>
  <c r="E9" i="18"/>
  <c r="E9" i="16"/>
  <c r="E9" i="13"/>
  <c r="E9" i="15"/>
  <c r="E9" i="14"/>
  <c r="E9" i="2" l="1"/>
  <c r="E8" i="2"/>
  <c r="D8" i="19"/>
  <c r="D9" i="19"/>
</calcChain>
</file>

<file path=xl/sharedStrings.xml><?xml version="1.0" encoding="utf-8"?>
<sst xmlns="http://schemas.openxmlformats.org/spreadsheetml/2006/main" count="1153" uniqueCount="209">
  <si>
    <t>Hospital name:</t>
  </si>
  <si>
    <t>Reference sheet</t>
  </si>
  <si>
    <t>The reference sheet should only be edited by an authorised IT consulant or executive members of NSW TAG. Inadvertent changes can have impact across the entire workbook.</t>
  </si>
  <si>
    <t>This sheet contains the common variable areas within each tool to allow for rapid development and alteration.</t>
  </si>
  <si>
    <t>It contains information regarding formula derivation and effects.</t>
  </si>
  <si>
    <t>Common variables</t>
  </si>
  <si>
    <t>Derived information</t>
  </si>
  <si>
    <t>YesNo List</t>
  </si>
  <si>
    <t>Yes</t>
  </si>
  <si>
    <t>Indicator number:</t>
  </si>
  <si>
    <t>No</t>
  </si>
  <si>
    <t>Indicator name:</t>
  </si>
  <si>
    <t>[N/A]</t>
  </si>
  <si>
    <t>N/A</t>
  </si>
  <si>
    <t xml:space="preserve"> Yes, No</t>
  </si>
  <si>
    <t>Double-click this preview to open a full copy of the indicator for your reference.</t>
  </si>
  <si>
    <t>Click outside the full copy to re-enter the audit tool (Excel) again.</t>
  </si>
  <si>
    <t xml:space="preserve">Percentage of recommended medication governance activities undertaken by the RACF </t>
  </si>
  <si>
    <t>Yes, No</t>
  </si>
  <si>
    <t>MEGA-MAC</t>
  </si>
  <si>
    <t>Statements</t>
  </si>
  <si>
    <t>Statement Number</t>
  </si>
  <si>
    <t>Question Response No.</t>
  </si>
  <si>
    <t>Number of residents:</t>
  </si>
  <si>
    <t>Last Audit Date</t>
  </si>
  <si>
    <t>Number of Mandatory Questions for indicator</t>
  </si>
  <si>
    <t>1b</t>
  </si>
  <si>
    <t xml:space="preserve"> Freetext</t>
  </si>
  <si>
    <t>1a</t>
  </si>
  <si>
    <t>1c</t>
  </si>
  <si>
    <t>1d</t>
  </si>
  <si>
    <t>4a</t>
  </si>
  <si>
    <t>4b</t>
  </si>
  <si>
    <t>Resident Audit Number</t>
  </si>
  <si>
    <t>The resident’s drug allergies/sensitivities were documented</t>
  </si>
  <si>
    <t xml:space="preserve"> Yes, No
</t>
  </si>
  <si>
    <t>The resident (or carer) was asked whether the resident has a preferred time of day to take their medications.</t>
  </si>
  <si>
    <t>The resident’s COVID-19 vaccination status or last COVID-19 infection (if more recent) was documented</t>
  </si>
  <si>
    <t>The resident’s influenza vaccination status was documented</t>
  </si>
  <si>
    <t>Date of audit:</t>
  </si>
  <si>
    <t>Resident</t>
  </si>
  <si>
    <t>Counts of Yes.
Counts of N/A = 0.1</t>
  </si>
  <si>
    <t>Total</t>
  </si>
  <si>
    <t>Primary Indicator Total</t>
  </si>
  <si>
    <t>Primary Indicator Flag</t>
  </si>
  <si>
    <t>2ndry Indicator 1</t>
  </si>
  <si>
    <t>2ndry Indicator 4</t>
  </si>
  <si>
    <t>2ndry Indicator 5</t>
  </si>
  <si>
    <t>[Number of residents with ‘Yes’ responses to both Statements 4a-4b/ total no. of newly admitted residents] x 100</t>
  </si>
  <si>
    <t>[Number of residents with ‘Yes’ response to Statements 5/ total no. of newly admitted residents] x 100</t>
  </si>
  <si>
    <t>2ndry Indicator 2 Nominator Flag</t>
  </si>
  <si>
    <t>2ndry Indicator 2 DeNominator Flag</t>
  </si>
  <si>
    <t>2ndry Indicator 3 Nominator Flag</t>
  </si>
  <si>
    <t>2ndry Indicator 3 DeNominator Flag</t>
  </si>
  <si>
    <t>Include in Stats Flag</t>
  </si>
  <si>
    <t>No. Blank Qs</t>
  </si>
  <si>
    <t>Total on Qs</t>
  </si>
  <si>
    <t>Total Residents Audited
(sum of stats flag)</t>
  </si>
  <si>
    <t>The resident (or carer) was asked whether the resident had any difficulty swallowing medications (including dispersing/crushing/modifying oral medicines) before RACF admission.</t>
  </si>
  <si>
    <t>The resident’s capability to self-administer the medications was assessed.</t>
  </si>
  <si>
    <t>The appropriateness of oral medication(s) within the resident’s medication regimen was assessed.</t>
  </si>
  <si>
    <t>The resident has a nominated person to assist medication-related decision-making</t>
  </si>
  <si>
    <t>The resident (or carer) was asked whether the resident wishes to self-administer any of their medications in the RACF.</t>
  </si>
  <si>
    <t xml:space="preserve">Yes, nominated to self-administer
Yes, nominated NOT to self-administer
No, resident was not asked
</t>
  </si>
  <si>
    <t>Yes, reported difficulty swallowing medicines
Yes, reported NO difficulty swallowing medicines
No, resident was not asked</t>
  </si>
  <si>
    <t>Mandatory statements
Yes responses for 1a, 1b, 1c, 1d PLUS
Yes or N/A for 2 PLUS
Yes or N/A for 3 PLUS
Yes for 4a, 4b PLUS
Yes for 5</t>
  </si>
  <si>
    <t>Yes, nominated to self-administer</t>
  </si>
  <si>
    <t>Yes, nominated NOT to self-administer</t>
  </si>
  <si>
    <t>No, resident was not asked</t>
  </si>
  <si>
    <t>Q1b Answers</t>
  </si>
  <si>
    <t>Yes, reported difficulty swallowing medicines</t>
  </si>
  <si>
    <t>Yes, reported NO difficulty swallowing medicines</t>
  </si>
  <si>
    <t>Q1d Answers</t>
  </si>
  <si>
    <t>Does the resident count as fulfilling primary indicator criteria? (ie fulfilling the criteria for the 9 statements)
Yes = 1
No = 0</t>
  </si>
  <si>
    <t xml:space="preserve"> [Number of residents with ‘Yes’ responses to all Statements 1a, 1b, 1c, 1d, / total no. of newly admitted residents] x 100 </t>
  </si>
  <si>
    <r>
      <rPr>
        <b/>
        <sz val="12"/>
        <color theme="0"/>
        <rFont val="Arial"/>
        <family val="2"/>
      </rPr>
      <t>Component Indicator 1:</t>
    </r>
    <r>
      <rPr>
        <sz val="12"/>
        <color theme="0"/>
        <rFont val="Arial"/>
        <family val="2"/>
      </rPr>
      <t xml:space="preserve">
Percentage of newly admitted residents who have their medicine needs, preferences and medicine-taking behaviours documented</t>
    </r>
  </si>
  <si>
    <t>‘Yes, reported difficulty swallowing medicines’  to statement 1d</t>
  </si>
  <si>
    <r>
      <t xml:space="preserve">Summary Indicator:
</t>
    </r>
    <r>
      <rPr>
        <sz val="12"/>
        <color theme="0"/>
        <rFont val="Arial"/>
        <family val="2"/>
      </rPr>
      <t xml:space="preserve">Percentage of newly admitted residents who have recommended medicine-related processes undertaken at admission to the RACF </t>
    </r>
  </si>
  <si>
    <r>
      <rPr>
        <b/>
        <sz val="12"/>
        <color theme="0"/>
        <rFont val="Arial"/>
        <family val="2"/>
      </rPr>
      <t>Component Indicator 2:</t>
    </r>
    <r>
      <rPr>
        <sz val="12"/>
        <color theme="0"/>
        <rFont val="Arial"/>
        <family val="2"/>
      </rPr>
      <t xml:space="preserve">
Percentage of newly admitted residents wishing to self-administer medicines who were assessed for their capability to self-administer medications</t>
    </r>
  </si>
  <si>
    <r>
      <rPr>
        <b/>
        <sz val="12"/>
        <color theme="0"/>
        <rFont val="Arial"/>
        <family val="2"/>
      </rPr>
      <t>Component Indicator 5:</t>
    </r>
    <r>
      <rPr>
        <sz val="12"/>
        <color theme="0"/>
        <rFont val="Arial"/>
        <family val="2"/>
      </rPr>
      <t xml:space="preserve">
Percentage of newly admitted residents who have nominated a person to assist with medicines-related decision-making </t>
    </r>
  </si>
  <si>
    <r>
      <rPr>
        <b/>
        <sz val="12"/>
        <color theme="0"/>
        <rFont val="Arial"/>
        <family val="2"/>
      </rPr>
      <t>Component Indicator 4:</t>
    </r>
    <r>
      <rPr>
        <sz val="12"/>
        <color theme="0"/>
        <rFont val="Arial"/>
        <family val="2"/>
      </rPr>
      <t xml:space="preserve">
Percentage of newly admitted residents with their vaccination status documented at admission</t>
    </r>
  </si>
  <si>
    <t>q1d - Yes, reported difficulty swallowing medicines</t>
  </si>
  <si>
    <t>q1d - Yes, reported NO difficulty swallowing medicines</t>
  </si>
  <si>
    <t>q1d Total Yes</t>
  </si>
  <si>
    <r>
      <t xml:space="preserve">Reference for MEGA-MAC Indicator 3: 
</t>
    </r>
    <r>
      <rPr>
        <sz val="18"/>
        <color theme="0"/>
        <rFont val="Arial"/>
        <family val="2"/>
      </rPr>
      <t>Percentage of newly admitted residents who have recommended medication-related processes undertaken at admission to the RACF</t>
    </r>
  </si>
  <si>
    <t>Quarter of Audit</t>
  </si>
  <si>
    <t xml:space="preserve"> Quarter 7</t>
  </si>
  <si>
    <t xml:space="preserve"> Quarter 8</t>
  </si>
  <si>
    <t xml:space="preserve"> Quarter 1 (Jan – Mar 2024)</t>
  </si>
  <si>
    <t xml:space="preserve"> Quarter 4 (Oct – Dec 2024)</t>
  </si>
  <si>
    <t xml:space="preserve"> Quarter 5 (Jan – Mar 2025)</t>
  </si>
  <si>
    <t>Quarter Dropdown 
Options</t>
  </si>
  <si>
    <t xml:space="preserve">SUM of Responses for Primary indicator (10s are related to 1c and 1d - 1s are related to N/A answers) </t>
  </si>
  <si>
    <t>respond ‘Yes, nominated to self-administer’ for 1c</t>
  </si>
  <si>
    <t xml:space="preserve"> Number of residents with ‘Yes’ responses to Statement 2/ total no. of newly admitted residents who wish to self-administer any of their medications (= number of residents who respond ‘Yes, nominated to self-administer’ for 1c] x 100
Nominator Flag for if Q2 is yes AND ‘Yes, nominated to self-administer’ for 1c</t>
  </si>
  <si>
    <t>Number of residents with ‘Yes’ responses to Statement 3/ Number of newly admitted residents with swallowing difficulties (= number of residents who respond ‘Yes, reported difficulty swallowing medicines’ for 1d)) x 100
Nominator flag if statement 3 is yes AND ‘Yes, reported difficulty swallowing medicines’  to statement 1d</t>
  </si>
  <si>
    <t>Metric</t>
  </si>
  <si>
    <t>q1c Total Yes</t>
  </si>
  <si>
    <t>q1c - Yes, nominated NOT to self-administer</t>
  </si>
  <si>
    <t>q1c - Yes, nominated to self-administer</t>
  </si>
  <si>
    <t>Indicator</t>
  </si>
  <si>
    <t>Results</t>
  </si>
  <si>
    <t>The resident (or carer) was asked whether the resident has a preferred time of day to take their medications</t>
  </si>
  <si>
    <t xml:space="preserve"> Quarter 2 (Apr – Jun 2024)</t>
  </si>
  <si>
    <t xml:space="preserve"> Quarter 3 (Jul – Sep 2024)</t>
  </si>
  <si>
    <t xml:space="preserve"> Quarter 6 (Apr – Jun 2025)</t>
  </si>
  <si>
    <t>The resident’s COVID-19 vaccination status (or COVID-19 infection, if more recent) was documented</t>
  </si>
  <si>
    <t>grey out flag 
for 1c affecting 2</t>
  </si>
  <si>
    <t>grey out flag 
for 1d affecting 3</t>
  </si>
  <si>
    <t>true = to grey out</t>
  </si>
  <si>
    <t>grey out flag for number of residents</t>
  </si>
  <si>
    <t>Flag to indicate if questions filled out enough to include in stats
Currently Defined as first: is not greyed out and second: if filling any Question</t>
  </si>
  <si>
    <r>
      <t xml:space="preserve">Component Indicator 3:
</t>
    </r>
    <r>
      <rPr>
        <sz val="12"/>
        <color theme="0"/>
        <rFont val="Arial"/>
        <family val="2"/>
      </rPr>
      <t>Percentage of newly admitted residents with swallowing difficulties whose oral medications within their medication regimen were assessed for appropriateness</t>
    </r>
  </si>
  <si>
    <t>Percentage of Residents audited</t>
  </si>
  <si>
    <t>Quarter 7</t>
  </si>
  <si>
    <t>Quarter 8</t>
  </si>
  <si>
    <t xml:space="preserve"> Latest Quarter Audited:</t>
  </si>
  <si>
    <t xml:space="preserve"> Latest audit date:</t>
  </si>
  <si>
    <t>Title for Graph</t>
  </si>
  <si>
    <t>Component Indicator 1</t>
  </si>
  <si>
    <t>Summary Indicator</t>
  </si>
  <si>
    <t>Component Indicator 2</t>
  </si>
  <si>
    <t>Component Indicator 3</t>
  </si>
  <si>
    <t>Component Indicator 4</t>
  </si>
  <si>
    <t>Component Indicator 5</t>
  </si>
  <si>
    <t>Not for graph</t>
  </si>
  <si>
    <r>
      <t xml:space="preserve"> Number of residents with data entered in audit:</t>
    </r>
    <r>
      <rPr>
        <b/>
        <sz val="11"/>
        <color theme="0"/>
        <rFont val="Arial"/>
        <family val="2"/>
      </rPr>
      <t xml:space="preserve">
 (latest quarter)</t>
    </r>
  </si>
  <si>
    <t>Number residents audited in the quarters</t>
  </si>
  <si>
    <t>No. Residents audited</t>
  </si>
  <si>
    <t>score_for_reference</t>
  </si>
  <si>
    <t>Latest quarter being audited</t>
  </si>
  <si>
    <t>last audit date</t>
  </si>
  <si>
    <t>latest audit value</t>
  </si>
  <si>
    <t>number new residents</t>
  </si>
  <si>
    <r>
      <t xml:space="preserve">Summary of </t>
    </r>
    <r>
      <rPr>
        <b/>
        <sz val="18"/>
        <color theme="1"/>
        <rFont val="Arial"/>
        <family val="2"/>
      </rPr>
      <t>Responses</t>
    </r>
  </si>
  <si>
    <t xml:space="preserve"> Quarter 1
(Jan – Mar 2024)</t>
  </si>
  <si>
    <t xml:space="preserve"> Quarter 2
(Apr – Jun 2024)</t>
  </si>
  <si>
    <t xml:space="preserve"> Quarter 3
(Jul – Sep 2024)</t>
  </si>
  <si>
    <t xml:space="preserve"> Quarter 4
(Oct – Dec 2024)</t>
  </si>
  <si>
    <t xml:space="preserve"> Quarter 5
(Jan – Mar 2025)</t>
  </si>
  <si>
    <t xml:space="preserve"> Quarter 6
(Apr – Jun 2025)</t>
  </si>
  <si>
    <t>Qtr1 %</t>
  </si>
  <si>
    <t>Qtr2 %</t>
  </si>
  <si>
    <t>Qtr3 %</t>
  </si>
  <si>
    <t>Qtr4 %</t>
  </si>
  <si>
    <t>Qtr5 %</t>
  </si>
  <si>
    <t>Qtr6 %</t>
  </si>
  <si>
    <t>Qtr7 %</t>
  </si>
  <si>
    <t>Qtr8 %</t>
  </si>
  <si>
    <t>Numbers of Residents audited</t>
  </si>
  <si>
    <t xml:space="preserve"> Latest quarter audit date:</t>
  </si>
  <si>
    <t xml:space="preserve"> Latest quarter audited:</t>
  </si>
  <si>
    <t>Light blue column indicates highest quarter results</t>
  </si>
  <si>
    <t>The resident has a nominated person to assist medicines-related decision-making</t>
  </si>
  <si>
    <t>Comments (optional)</t>
  </si>
  <si>
    <t>The resident with swallowing difficulties had their oral medications within their medication regimen assessed for appropriateness</t>
  </si>
  <si>
    <t>Yes, No, N/A (refer to indicator definition)</t>
  </si>
  <si>
    <t>The number of residents admitted within the last three months:</t>
  </si>
  <si>
    <r>
      <t xml:space="preserve">NOT wishing to self-administer one or more of their medicines </t>
    </r>
    <r>
      <rPr>
        <b/>
        <sz val="11"/>
        <color rgb="FF19719F"/>
        <rFont val="Arial"/>
        <family val="2"/>
      </rPr>
      <t>= Number who respond  ‘Yes, nominated NOT to self-administer’ for 1c</t>
    </r>
  </si>
  <si>
    <t>Trend %</t>
  </si>
  <si>
    <t>The resident (or carer) was asked whether the resident had any difficulty swallowing medications (including dispersing/crushing/modifying oral medicines)</t>
  </si>
  <si>
    <t>component ind 2</t>
  </si>
  <si>
    <t>component ind 4</t>
  </si>
  <si>
    <r>
      <t xml:space="preserve">This form should be used in conjunction with the methodology in MEGA-MAC Indicator 3: Percentage of newly admitted residents who have received recommended medication-related admission processes.
View </t>
    </r>
    <r>
      <rPr>
        <b/>
        <i/>
        <sz val="14"/>
        <color theme="1"/>
        <rFont val="Arial"/>
        <family val="2"/>
      </rPr>
      <t>Indicator Specifications</t>
    </r>
    <r>
      <rPr>
        <sz val="14"/>
        <color theme="1"/>
        <rFont val="Arial"/>
        <family val="2"/>
      </rPr>
      <t xml:space="preserve"> before collecting data to see definitions, sample description (inclusions and exclusions) and recommended data sources. 
When no documented evidence can be found, respond ‘No’ to questions.</t>
    </r>
  </si>
  <si>
    <t>Residents admitted within the audited quarter who have the following recommended medicine-related processes undertaken within 2 weeks of admission:</t>
  </si>
  <si>
    <r>
      <t xml:space="preserve">Summary Indicator:
</t>
    </r>
    <r>
      <rPr>
        <sz val="12"/>
        <color theme="0"/>
        <rFont val="Arial"/>
        <family val="2"/>
      </rPr>
      <t>Percentage of newly admitted residents who have received recommended medicine-related admission processes</t>
    </r>
  </si>
  <si>
    <r>
      <t xml:space="preserve">Data Collection Tool for MEGA-MAC Indicator 3: Admission processes
</t>
    </r>
    <r>
      <rPr>
        <sz val="24"/>
        <color theme="0"/>
        <rFont val="Arial"/>
        <family val="2"/>
      </rPr>
      <t>Percentage of newly admitted residents who have received recommended medication-related admission processes</t>
    </r>
  </si>
  <si>
    <r>
      <t xml:space="preserve">Collated data for MEGA-MAC Indicator 3: Admission processes
</t>
    </r>
    <r>
      <rPr>
        <sz val="24"/>
        <color theme="0"/>
        <rFont val="Arial"/>
        <family val="2"/>
      </rPr>
      <t>Percentage of newly admitted residents who have received recommended medication-related admission processes</t>
    </r>
  </si>
  <si>
    <t>When the resident nominated to self-administer, the resident's capability to self-administer medication was assessed</t>
  </si>
  <si>
    <r>
      <rPr>
        <b/>
        <sz val="12"/>
        <color theme="0"/>
        <rFont val="Arial"/>
        <family val="2"/>
      </rPr>
      <t>Component Indicator 4:</t>
    </r>
    <r>
      <rPr>
        <sz val="12"/>
        <color theme="0"/>
        <rFont val="Arial"/>
        <family val="2"/>
      </rPr>
      <t xml:space="preserve">
Percentage of newly admitted residents whose vaccination status is documented</t>
    </r>
  </si>
  <si>
    <t>1. audited</t>
  </si>
  <si>
    <r>
      <t xml:space="preserve">a. with their drug allergies/sensitivities documented </t>
    </r>
    <r>
      <rPr>
        <b/>
        <sz val="11"/>
        <color rgb="FF19719F"/>
        <rFont val="Arial"/>
        <family val="2"/>
      </rPr>
      <t>(Yes to 1a)</t>
    </r>
  </si>
  <si>
    <r>
      <t>b. asked whether they had a preferred time of day to take their medications</t>
    </r>
    <r>
      <rPr>
        <b/>
        <sz val="11"/>
        <color rgb="FF19719F"/>
        <rFont val="Arial"/>
        <family val="2"/>
      </rPr>
      <t xml:space="preserve"> (Yes to 1b)</t>
    </r>
  </si>
  <si>
    <t>c. asked whether they wished to self-administer any of their medicines</t>
  </si>
  <si>
    <t>d. asked whether they had any difficulty swallowing medications including crushing/dispersing/modifying oral medications</t>
  </si>
  <si>
    <t>2. who have their medicine needs, preferences and medicine-taking 
    behaviours documented</t>
  </si>
  <si>
    <t>5. reporting difficulty swallowing medicines including 
    crushing/dispersing/modifying oral medications</t>
  </si>
  <si>
    <r>
      <t xml:space="preserve">4. wishing to self-administer who were assessed for their capability to self-
    administer medicines </t>
    </r>
    <r>
      <rPr>
        <b/>
        <sz val="11"/>
        <color rgb="FF19719F"/>
        <rFont val="Arial"/>
        <family val="2"/>
      </rPr>
      <t>(Yes to 2)</t>
    </r>
  </si>
  <si>
    <t>6. with swallowing difficulties whose oral medications within their 
    medication regimen assessed for appropriateness</t>
  </si>
  <si>
    <t>7. whose influenza and COVID-19 vaccination status was documented</t>
  </si>
  <si>
    <r>
      <t xml:space="preserve">a. whose influenza vaccination status was documented </t>
    </r>
    <r>
      <rPr>
        <b/>
        <sz val="11"/>
        <color rgb="FF19719F"/>
        <rFont val="Arial"/>
        <family val="2"/>
      </rPr>
      <t>(Yes to 4a)</t>
    </r>
  </si>
  <si>
    <r>
      <t>b. whose COVID-19 vaccination status or COVID-19 infection (if more recent) was documented</t>
    </r>
    <r>
      <rPr>
        <b/>
        <sz val="11"/>
        <color rgb="FF19719F"/>
        <rFont val="Arial"/>
        <family val="2"/>
      </rPr>
      <t xml:space="preserve"> (Yes to 4b)</t>
    </r>
  </si>
  <si>
    <t>8. who have a nominated person responsible for medicines-related decisions 
    documented</t>
  </si>
  <si>
    <t>9. who received all recommended medicine-related admission processes</t>
  </si>
  <si>
    <t>RCH name:</t>
  </si>
  <si>
    <t>Number of newly admitted residents in RCH:</t>
  </si>
  <si>
    <t>The resident (or carer) was asked whether the resident wishes to self-administer any of their medications in the RCH</t>
  </si>
  <si>
    <t xml:space="preserve"> RCH name:</t>
  </si>
  <si>
    <t xml:space="preserve"> Number of newly admitted residents in RCH:
 (latest quarter)</t>
  </si>
  <si>
    <t xml:space="preserve"> Quarter 1</t>
  </si>
  <si>
    <t xml:space="preserve"> Quarter 2</t>
  </si>
  <si>
    <t xml:space="preserve"> Quarter 3</t>
  </si>
  <si>
    <t xml:space="preserve"> Quarter 4</t>
  </si>
  <si>
    <t xml:space="preserve"> Quarter 5</t>
  </si>
  <si>
    <t xml:space="preserve"> Quarter 6</t>
  </si>
  <si>
    <t>3. who wished to self-administer any of their medicines in the RCH</t>
  </si>
  <si>
    <t>NOT reporting difficulty swallowing medicines including dispersing/crushing/modifying any oral medications before RCH admission (when they were asked) ‘Yes, reported NO difficulty swallowing medicines’ for 1d</t>
  </si>
  <si>
    <t>&lt;Insert RCH Name Here&gt;</t>
  </si>
  <si>
    <t>Quarter 1</t>
  </si>
  <si>
    <t>Quarter 2</t>
  </si>
  <si>
    <t>Quarter 3</t>
  </si>
  <si>
    <t>Quarter 4</t>
  </si>
  <si>
    <t>Quarter 5</t>
  </si>
  <si>
    <t>Quarter 6</t>
  </si>
  <si>
    <t>©Copyright NSW Therapeutic Advisory Group Inc and Monash University 2025</t>
  </si>
  <si>
    <t>dd/mm/yyyy</t>
  </si>
  <si>
    <t>is date?</t>
  </si>
  <si>
    <t>score_for_date_logic</t>
  </si>
  <si>
    <t>sum of 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</si>
</sst>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u/>
      <sz val="16"/>
      <name val="Calibri"/>
      <family val="2"/>
    </font>
    <font>
      <sz val="12"/>
      <name val="Calibri"/>
      <family val="2"/>
    </font>
    <font>
      <b/>
      <sz val="18"/>
      <name val="Calibri"/>
      <family val="2"/>
    </font>
    <font>
      <b/>
      <sz val="11"/>
      <name val="Calibri"/>
      <family val="2"/>
    </font>
    <font>
      <sz val="12"/>
      <color theme="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</font>
    <font>
      <b/>
      <u/>
      <sz val="16"/>
      <color theme="0"/>
      <name val="Calibri"/>
      <family val="2"/>
    </font>
    <font>
      <b/>
      <sz val="12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rgb="FF19719F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5" tint="0.79998168889431442"/>
      <name val="Calibri"/>
      <family val="2"/>
      <scheme val="minor"/>
    </font>
    <font>
      <sz val="11"/>
      <color theme="4" tint="0.7999816888943144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0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20"/>
      <color theme="0"/>
      <name val="Arial"/>
      <family val="2"/>
    </font>
    <font>
      <b/>
      <u/>
      <sz val="16"/>
      <color theme="0"/>
      <name val="Arial"/>
      <family val="2"/>
    </font>
    <font>
      <b/>
      <sz val="11"/>
      <color theme="0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b/>
      <sz val="14"/>
      <color theme="0"/>
      <name val="Arial"/>
      <family val="2"/>
    </font>
    <font>
      <sz val="11"/>
      <color rgb="FF9C5700"/>
      <name val="Arial"/>
      <family val="2"/>
    </font>
    <font>
      <b/>
      <sz val="12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i/>
      <sz val="11"/>
      <color rgb="FF7F7F7F"/>
      <name val="Arial"/>
      <family val="2"/>
    </font>
    <font>
      <sz val="18"/>
      <color theme="0"/>
      <name val="Arial"/>
      <family val="2"/>
    </font>
    <font>
      <b/>
      <i/>
      <sz val="14"/>
      <color theme="1"/>
      <name val="Arial"/>
      <family val="2"/>
    </font>
    <font>
      <sz val="12"/>
      <color theme="0"/>
      <name val="Arial"/>
      <family val="2"/>
    </font>
    <font>
      <b/>
      <sz val="12"/>
      <color theme="3"/>
      <name val="Arial"/>
      <family val="2"/>
    </font>
    <font>
      <b/>
      <sz val="16"/>
      <color rgb="FF145B7E"/>
      <name val="Arial"/>
      <family val="2"/>
    </font>
    <font>
      <b/>
      <sz val="12"/>
      <color theme="1"/>
      <name val="Calibri"/>
      <family val="2"/>
      <scheme val="minor"/>
    </font>
    <font>
      <sz val="11"/>
      <color rgb="FFD66B4B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6"/>
      <color theme="0" tint="-4.9989318521683403E-2"/>
      <name val="Arial"/>
      <family val="2"/>
    </font>
    <font>
      <b/>
      <sz val="11"/>
      <color rgb="FFDEF0FA"/>
      <name val="Arial"/>
      <family val="2"/>
    </font>
    <font>
      <sz val="11"/>
      <color theme="0" tint="-0.14999847407452621"/>
      <name val="Arial"/>
      <family val="2"/>
    </font>
    <font>
      <b/>
      <sz val="14"/>
      <color rgb="FF414141"/>
      <name val="Arial"/>
      <family val="2"/>
    </font>
    <font>
      <b/>
      <sz val="11"/>
      <color rgb="FF19719F"/>
      <name val="Arial"/>
      <family val="2"/>
    </font>
    <font>
      <b/>
      <sz val="12"/>
      <color rgb="FF0E3E56"/>
      <name val="Arial"/>
      <family val="2"/>
    </font>
    <font>
      <b/>
      <sz val="16"/>
      <color theme="0"/>
      <name val="Arial"/>
      <family val="2"/>
    </font>
    <font>
      <b/>
      <sz val="24"/>
      <color theme="0"/>
      <name val="Arial"/>
      <family val="2"/>
    </font>
    <font>
      <sz val="24"/>
      <color theme="0"/>
      <name val="Arial"/>
      <family val="2"/>
    </font>
    <font>
      <b/>
      <sz val="14"/>
      <color rgb="FF0E3E56"/>
      <name val="Arial"/>
      <family val="2"/>
    </font>
    <font>
      <b/>
      <sz val="14"/>
      <color theme="3"/>
      <name val="Arial"/>
      <family val="2"/>
    </font>
    <font>
      <b/>
      <sz val="18"/>
      <color theme="1"/>
      <name val="Arial"/>
      <family val="2"/>
    </font>
    <font>
      <b/>
      <sz val="16"/>
      <color theme="0" tint="-4.9989318521683403E-2"/>
      <name val="Arial"/>
      <family val="2"/>
    </font>
    <font>
      <sz val="24"/>
      <color theme="1"/>
      <name val="Arial"/>
      <family val="2"/>
    </font>
    <font>
      <b/>
      <sz val="16"/>
      <color rgb="FF0E3E56"/>
      <name val="Arial"/>
      <family val="2"/>
    </font>
    <font>
      <b/>
      <sz val="16"/>
      <color rgb="FF19719F"/>
      <name val="Arial"/>
      <family val="2"/>
    </font>
    <font>
      <sz val="11"/>
      <color rgb="FFF8E9E4"/>
      <name val="Calibri"/>
      <family val="2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14141"/>
        <bgColor indexed="64"/>
      </patternFill>
    </fill>
    <fill>
      <patternFill patternType="solid">
        <fgColor rgb="FFD66B4B"/>
        <bgColor indexed="64"/>
      </patternFill>
    </fill>
    <fill>
      <patternFill patternType="solid">
        <fgColor rgb="FF19719F"/>
        <bgColor indexed="64"/>
      </patternFill>
    </fill>
    <fill>
      <patternFill patternType="solid">
        <fgColor rgb="FF19719F"/>
        <bgColor theme="6" tint="0.79998168889431442"/>
      </patternFill>
    </fill>
    <fill>
      <patternFill patternType="solid">
        <fgColor rgb="FF19719F"/>
        <bgColor theme="6" tint="0.59999389629810485"/>
      </patternFill>
    </fill>
    <fill>
      <patternFill patternType="solid">
        <fgColor rgb="FFF3D6CD"/>
        <bgColor indexed="64"/>
      </patternFill>
    </fill>
    <fill>
      <patternFill patternType="solid">
        <fgColor rgb="FFDEF0FA"/>
        <bgColor theme="6" tint="0.79998168889431442"/>
      </patternFill>
    </fill>
    <fill>
      <patternFill patternType="solid">
        <fgColor rgb="FFC1E4F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145B7E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8E9E4"/>
        <bgColor indexed="64"/>
      </patternFill>
    </fill>
    <fill>
      <patternFill patternType="solid">
        <fgColor rgb="FFCDE9F7"/>
        <bgColor indexed="64"/>
      </patternFill>
    </fill>
    <fill>
      <patternFill patternType="solid">
        <fgColor rgb="FF9FD4EF"/>
        <bgColor indexed="64"/>
      </patternFill>
    </fill>
    <fill>
      <patternFill patternType="solid">
        <fgColor rgb="FF7AC5EA"/>
        <bgColor indexed="64"/>
      </patternFill>
    </fill>
    <fill>
      <patternFill patternType="solid">
        <fgColor rgb="FFF8E9E4"/>
        <bgColor theme="6" tint="0.79998168889431442"/>
      </patternFill>
    </fill>
    <fill>
      <patternFill patternType="solid">
        <fgColor rgb="FF71C1E9"/>
        <bgColor indexed="64"/>
      </patternFill>
    </fill>
    <fill>
      <patternFill patternType="solid">
        <fgColor rgb="FFA7D8F1"/>
        <bgColor theme="6" tint="0.79998168889431442"/>
      </patternFill>
    </fill>
    <fill>
      <patternFill patternType="solid">
        <fgColor rgb="FFB0DCF2"/>
        <bgColor indexed="64"/>
      </patternFill>
    </fill>
    <fill>
      <patternFill patternType="solid">
        <fgColor rgb="FF0E3E56"/>
        <bgColor indexed="64"/>
      </patternFill>
    </fill>
    <fill>
      <patternFill patternType="solid">
        <fgColor rgb="FF414141"/>
        <bgColor theme="6" tint="0.79998168889431442"/>
      </patternFill>
    </fill>
    <fill>
      <patternFill patternType="solid">
        <fgColor rgb="FFDEF0FA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414141"/>
      </left>
      <right/>
      <top style="medium">
        <color rgb="FF414141"/>
      </top>
      <bottom/>
      <diagonal/>
    </border>
    <border>
      <left/>
      <right/>
      <top style="medium">
        <color rgb="FF414141"/>
      </top>
      <bottom/>
      <diagonal/>
    </border>
    <border>
      <left style="hair">
        <color theme="0" tint="-0.499984740745262"/>
      </left>
      <right style="medium">
        <color rgb="FF414141"/>
      </right>
      <top style="medium">
        <color rgb="FF414141"/>
      </top>
      <bottom style="hair">
        <color theme="0" tint="-0.499984740745262"/>
      </bottom>
      <diagonal/>
    </border>
    <border>
      <left style="medium">
        <color rgb="FF414141"/>
      </left>
      <right/>
      <top/>
      <bottom/>
      <diagonal/>
    </border>
    <border>
      <left style="hair">
        <color theme="0" tint="-0.499984740745262"/>
      </left>
      <right style="medium">
        <color rgb="FF41414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414141"/>
      </left>
      <right/>
      <top/>
      <bottom style="medium">
        <color rgb="FF414141"/>
      </bottom>
      <diagonal/>
    </border>
    <border>
      <left/>
      <right/>
      <top/>
      <bottom style="medium">
        <color rgb="FF414141"/>
      </bottom>
      <diagonal/>
    </border>
    <border>
      <left style="hair">
        <color theme="0" tint="-0.499984740745262"/>
      </left>
      <right style="medium">
        <color rgb="FF414141"/>
      </right>
      <top style="hair">
        <color theme="0" tint="-0.499984740745262"/>
      </top>
      <bottom style="medium">
        <color rgb="FF414141"/>
      </bottom>
      <diagonal/>
    </border>
    <border>
      <left/>
      <right style="hair">
        <color theme="0" tint="-0.499984740745262"/>
      </right>
      <top style="medium">
        <color rgb="FF414141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414141"/>
      </bottom>
      <diagonal/>
    </border>
    <border>
      <left style="hair">
        <color theme="0" tint="-0.499984740745262"/>
      </left>
      <right/>
      <top style="medium">
        <color rgb="FF414141"/>
      </top>
      <bottom style="hair">
        <color theme="0" tint="-0.499984740745262"/>
      </bottom>
      <diagonal/>
    </border>
    <border>
      <left style="hair">
        <color theme="0" tint="-0.499984740745262"/>
      </left>
      <right/>
      <top style="hair">
        <color theme="0" tint="-0.499984740745262"/>
      </top>
      <bottom style="medium">
        <color rgb="FF414141"/>
      </bottom>
      <diagonal/>
    </border>
    <border>
      <left style="medium">
        <color rgb="FF414141"/>
      </left>
      <right style="hair">
        <color theme="0" tint="-0.499984740745262"/>
      </right>
      <top style="medium">
        <color rgb="FF414141"/>
      </top>
      <bottom style="hair">
        <color theme="0" tint="-0.499984740745262"/>
      </bottom>
      <diagonal/>
    </border>
    <border>
      <left style="medium">
        <color rgb="FF414141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414141"/>
      </left>
      <right style="hair">
        <color theme="0" tint="-0.499984740745262"/>
      </right>
      <top style="hair">
        <color theme="0" tint="-0.499984740745262"/>
      </top>
      <bottom style="medium">
        <color rgb="FF414141"/>
      </bottom>
      <diagonal/>
    </border>
    <border>
      <left style="medium">
        <color rgb="FF414141"/>
      </left>
      <right/>
      <top style="medium">
        <color rgb="FF414141"/>
      </top>
      <bottom style="hair">
        <color theme="0" tint="-0.499984740745262"/>
      </bottom>
      <diagonal/>
    </border>
    <border>
      <left style="medium">
        <color rgb="FF414141"/>
      </left>
      <right/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414141"/>
      </left>
      <right/>
      <top style="hair">
        <color theme="0" tint="-0.499984740745262"/>
      </top>
      <bottom style="medium">
        <color rgb="FF414141"/>
      </bottom>
      <diagonal/>
    </border>
    <border>
      <left/>
      <right style="medium">
        <color rgb="FF414141"/>
      </right>
      <top style="medium">
        <color rgb="FF414141"/>
      </top>
      <bottom style="hair">
        <color theme="0" tint="-0.499984740745262"/>
      </bottom>
      <diagonal/>
    </border>
    <border>
      <left/>
      <right style="medium">
        <color rgb="FF414141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rgb="FF414141"/>
      </right>
      <top style="hair">
        <color theme="0" tint="-0.499984740745262"/>
      </top>
      <bottom style="medium">
        <color rgb="FF414141"/>
      </bottom>
      <diagonal/>
    </border>
    <border>
      <left style="medium">
        <color rgb="FF414141"/>
      </left>
      <right style="medium">
        <color rgb="FF414141"/>
      </right>
      <top style="medium">
        <color rgb="FF414141"/>
      </top>
      <bottom style="hair">
        <color theme="0" tint="-0.499984740745262"/>
      </bottom>
      <diagonal/>
    </border>
    <border>
      <left style="medium">
        <color rgb="FF414141"/>
      </left>
      <right style="medium">
        <color rgb="FF414141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414141"/>
      </left>
      <right style="medium">
        <color rgb="FF414141"/>
      </right>
      <top style="hair">
        <color theme="0" tint="-0.499984740745262"/>
      </top>
      <bottom style="medium">
        <color rgb="FF41414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rgb="FF414141"/>
      </top>
      <bottom style="medium">
        <color rgb="FF414141"/>
      </bottom>
      <diagonal/>
    </border>
    <border>
      <left style="medium">
        <color rgb="FF414141"/>
      </left>
      <right/>
      <top style="medium">
        <color rgb="FF414141"/>
      </top>
      <bottom style="medium">
        <color rgb="FF414141"/>
      </bottom>
      <diagonal/>
    </border>
    <border>
      <left/>
      <right style="medium">
        <color rgb="FF414141"/>
      </right>
      <top style="medium">
        <color rgb="FF414141"/>
      </top>
      <bottom/>
      <diagonal/>
    </border>
    <border>
      <left/>
      <right style="medium">
        <color rgb="FF414141"/>
      </right>
      <top/>
      <bottom style="medium">
        <color rgb="FF414141"/>
      </bottom>
      <diagonal/>
    </border>
    <border>
      <left style="medium">
        <color indexed="64"/>
      </left>
      <right/>
      <top style="medium">
        <color rgb="FF414141"/>
      </top>
      <bottom/>
      <diagonal/>
    </border>
    <border>
      <left style="medium">
        <color indexed="64"/>
      </left>
      <right style="medium">
        <color rgb="FF414141"/>
      </right>
      <top style="medium">
        <color rgb="FF414141"/>
      </top>
      <bottom/>
      <diagonal/>
    </border>
    <border>
      <left/>
      <right style="medium">
        <color rgb="FF414141"/>
      </right>
      <top/>
      <bottom/>
      <diagonal/>
    </border>
    <border>
      <left style="medium">
        <color rgb="FF414141"/>
      </left>
      <right style="hair">
        <color rgb="FF0E3E56"/>
      </right>
      <top style="medium">
        <color rgb="FF414141"/>
      </top>
      <bottom style="medium">
        <color rgb="FF414141"/>
      </bottom>
      <diagonal/>
    </border>
    <border>
      <left/>
      <right style="medium">
        <color rgb="FF414141"/>
      </right>
      <top style="medium">
        <color rgb="FF414141"/>
      </top>
      <bottom style="medium">
        <color rgb="FF414141"/>
      </bottom>
      <diagonal/>
    </border>
    <border>
      <left style="hair">
        <color rgb="FF0E3E56"/>
      </left>
      <right style="medium">
        <color rgb="FF414141"/>
      </right>
      <top style="medium">
        <color rgb="FF414141"/>
      </top>
      <bottom style="medium">
        <color rgb="FF414141"/>
      </bottom>
      <diagonal/>
    </border>
    <border>
      <left style="medium">
        <color rgb="FF414141"/>
      </left>
      <right style="hair">
        <color rgb="FF0E3E56"/>
      </right>
      <top style="medium">
        <color rgb="FF414141"/>
      </top>
      <bottom/>
      <diagonal/>
    </border>
    <border>
      <left style="hair">
        <color rgb="FF0E3E56"/>
      </left>
      <right style="medium">
        <color rgb="FF414141"/>
      </right>
      <top style="medium">
        <color rgb="FF414141"/>
      </top>
      <bottom/>
      <diagonal/>
    </border>
    <border>
      <left style="medium">
        <color rgb="FF414141"/>
      </left>
      <right/>
      <top style="hair">
        <color rgb="FF9FD4EF"/>
      </top>
      <bottom style="medium">
        <color rgb="FF414141"/>
      </bottom>
      <diagonal/>
    </border>
    <border>
      <left/>
      <right style="medium">
        <color rgb="FF414141"/>
      </right>
      <top style="hair">
        <color rgb="FF9FD4EF"/>
      </top>
      <bottom style="medium">
        <color rgb="FF414141"/>
      </bottom>
      <diagonal/>
    </border>
    <border>
      <left style="medium">
        <color rgb="FF414141"/>
      </left>
      <right/>
      <top style="medium">
        <color rgb="FF414141"/>
      </top>
      <bottom style="hair">
        <color rgb="FF9FD4EF"/>
      </bottom>
      <diagonal/>
    </border>
    <border>
      <left/>
      <right style="medium">
        <color rgb="FF414141"/>
      </right>
      <top style="medium">
        <color rgb="FF414141"/>
      </top>
      <bottom style="hair">
        <color rgb="FF9FD4EF"/>
      </bottom>
      <diagonal/>
    </border>
    <border>
      <left style="medium">
        <color rgb="FF414141"/>
      </left>
      <right/>
      <top/>
      <bottom style="hair">
        <color rgb="FF9FD4EF"/>
      </bottom>
      <diagonal/>
    </border>
    <border>
      <left/>
      <right style="medium">
        <color rgb="FF414141"/>
      </right>
      <top/>
      <bottom style="hair">
        <color rgb="FF9FD4EF"/>
      </bottom>
      <diagonal/>
    </border>
    <border>
      <left style="medium">
        <color rgb="FF414141"/>
      </left>
      <right/>
      <top style="hair">
        <color rgb="FF9FD4EF"/>
      </top>
      <bottom style="hair">
        <color rgb="FF9FD4EF"/>
      </bottom>
      <diagonal/>
    </border>
    <border>
      <left/>
      <right style="medium">
        <color rgb="FF414141"/>
      </right>
      <top style="hair">
        <color rgb="FF9FD4EF"/>
      </top>
      <bottom style="hair">
        <color rgb="FF9FD4EF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0" borderId="0" applyNumberFormat="0" applyFill="0" applyBorder="0" applyAlignment="0" applyProtection="0"/>
    <xf numFmtId="0" fontId="11" fillId="4" borderId="12">
      <alignment horizontal="center"/>
      <protection hidden="1"/>
    </xf>
    <xf numFmtId="0" fontId="11" fillId="5" borderId="13">
      <alignment horizontal="left" vertical="center" wrapText="1"/>
      <protection hidden="1"/>
    </xf>
    <xf numFmtId="9" fontId="18" fillId="0" borderId="0" applyFont="0" applyFill="0" applyBorder="0" applyAlignment="0" applyProtection="0"/>
  </cellStyleXfs>
  <cellXfs count="458">
    <xf numFmtId="0" fontId="0" fillId="0" borderId="0" xfId="0"/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24" xfId="0" applyBorder="1" applyProtection="1">
      <protection hidden="1"/>
    </xf>
    <xf numFmtId="0" fontId="0" fillId="6" borderId="13" xfId="0" applyFill="1" applyBorder="1" applyAlignment="1" applyProtection="1">
      <alignment horizontal="center" vertical="center"/>
      <protection hidden="1"/>
    </xf>
    <xf numFmtId="0" fontId="5" fillId="6" borderId="23" xfId="0" applyFont="1" applyFill="1" applyBorder="1" applyProtection="1">
      <protection hidden="1"/>
    </xf>
    <xf numFmtId="0" fontId="0" fillId="6" borderId="21" xfId="0" applyFill="1" applyBorder="1" applyProtection="1">
      <protection hidden="1"/>
    </xf>
    <xf numFmtId="0" fontId="0" fillId="0" borderId="6" xfId="0" applyBorder="1" applyAlignment="1" applyProtection="1">
      <alignment horizontal="left" vertical="center" wrapText="1"/>
      <protection hidden="1"/>
    </xf>
    <xf numFmtId="0" fontId="3" fillId="4" borderId="26" xfId="3" applyBorder="1" applyAlignment="1" applyProtection="1">
      <alignment horizont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3" fillId="4" borderId="27" xfId="3" applyBorder="1" applyAlignment="1" applyProtection="1">
      <alignment horizontal="center" wrapText="1"/>
      <protection hidden="1"/>
    </xf>
    <xf numFmtId="0" fontId="1" fillId="2" borderId="7" xfId="1" applyBorder="1" applyAlignment="1">
      <alignment wrapText="1"/>
    </xf>
    <xf numFmtId="0" fontId="1" fillId="2" borderId="7" xfId="1" applyBorder="1" applyAlignment="1" applyProtection="1">
      <alignment horizontal="center" vertical="center" wrapText="1"/>
      <protection hidden="1"/>
    </xf>
    <xf numFmtId="0" fontId="0" fillId="0" borderId="19" xfId="0" applyBorder="1"/>
    <xf numFmtId="0" fontId="0" fillId="0" borderId="22" xfId="0" applyBorder="1"/>
    <xf numFmtId="0" fontId="0" fillId="7" borderId="0" xfId="0" applyFill="1"/>
    <xf numFmtId="0" fontId="0" fillId="7" borderId="0" xfId="0" applyFill="1" applyProtection="1">
      <protection hidden="1"/>
    </xf>
    <xf numFmtId="0" fontId="7" fillId="7" borderId="0" xfId="0" applyFont="1" applyFill="1" applyProtection="1">
      <protection hidden="1"/>
    </xf>
    <xf numFmtId="0" fontId="8" fillId="7" borderId="0" xfId="0" applyFont="1" applyFill="1" applyProtection="1">
      <protection hidden="1"/>
    </xf>
    <xf numFmtId="0" fontId="6" fillId="7" borderId="0" xfId="0" applyFont="1" applyFill="1" applyProtection="1">
      <protection hidden="1"/>
    </xf>
    <xf numFmtId="0" fontId="9" fillId="7" borderId="0" xfId="0" applyFont="1" applyFill="1" applyProtection="1">
      <protection hidden="1"/>
    </xf>
    <xf numFmtId="0" fontId="13" fillId="8" borderId="0" xfId="0" applyFont="1" applyFill="1" applyAlignment="1">
      <alignment vertical="center"/>
    </xf>
    <xf numFmtId="0" fontId="16" fillId="8" borderId="0" xfId="0" applyFont="1" applyFill="1" applyAlignment="1" applyProtection="1">
      <alignment vertical="center"/>
      <protection hidden="1"/>
    </xf>
    <xf numFmtId="0" fontId="0" fillId="8" borderId="0" xfId="0" applyFill="1"/>
    <xf numFmtId="0" fontId="0" fillId="9" borderId="0" xfId="0" applyFill="1"/>
    <xf numFmtId="0" fontId="0" fillId="10" borderId="0" xfId="0" applyFill="1"/>
    <xf numFmtId="0" fontId="0" fillId="9" borderId="0" xfId="0" applyFill="1" applyProtection="1">
      <protection hidden="1"/>
    </xf>
    <xf numFmtId="0" fontId="9" fillId="9" borderId="0" xfId="0" applyFont="1" applyFill="1" applyProtection="1">
      <protection hidden="1"/>
    </xf>
    <xf numFmtId="0" fontId="14" fillId="10" borderId="0" xfId="0" applyFont="1" applyFill="1"/>
    <xf numFmtId="0" fontId="5" fillId="7" borderId="0" xfId="0" applyFont="1" applyFill="1" applyAlignment="1" applyProtection="1">
      <alignment wrapText="1"/>
      <protection hidden="1"/>
    </xf>
    <xf numFmtId="0" fontId="17" fillId="8" borderId="0" xfId="0" applyFont="1" applyFill="1"/>
    <xf numFmtId="0" fontId="0" fillId="0" borderId="0" xfId="0" applyAlignment="1">
      <alignment wrapText="1"/>
    </xf>
    <xf numFmtId="0" fontId="0" fillId="0" borderId="0" xfId="0" applyAlignment="1" applyProtection="1">
      <alignment horizontal="center" vertical="center"/>
      <protection hidden="1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17" xfId="0" applyBorder="1"/>
    <xf numFmtId="14" fontId="1" fillId="2" borderId="11" xfId="1" applyNumberFormat="1" applyBorder="1" applyAlignment="1" applyProtection="1">
      <alignment wrapText="1"/>
      <protection hidden="1"/>
    </xf>
    <xf numFmtId="0" fontId="0" fillId="0" borderId="33" xfId="0" applyBorder="1" applyAlignment="1" applyProtection="1">
      <alignment horizontal="left" vertical="center" wrapText="1"/>
      <protection hidden="1"/>
    </xf>
    <xf numFmtId="0" fontId="1" fillId="2" borderId="36" xfId="1" applyBorder="1" applyAlignment="1">
      <alignment wrapText="1"/>
    </xf>
    <xf numFmtId="0" fontId="14" fillId="9" borderId="18" xfId="0" applyFont="1" applyFill="1" applyBorder="1" applyProtection="1">
      <protection hidden="1"/>
    </xf>
    <xf numFmtId="0" fontId="7" fillId="8" borderId="0" xfId="0" applyFont="1" applyFill="1" applyProtection="1">
      <protection hidden="1"/>
    </xf>
    <xf numFmtId="0" fontId="5" fillId="10" borderId="0" xfId="0" applyFont="1" applyFill="1" applyAlignment="1" applyProtection="1">
      <alignment wrapText="1"/>
      <protection hidden="1"/>
    </xf>
    <xf numFmtId="0" fontId="0" fillId="0" borderId="21" xfId="0" applyBorder="1"/>
    <xf numFmtId="0" fontId="0" fillId="0" borderId="23" xfId="0" applyBorder="1"/>
    <xf numFmtId="0" fontId="0" fillId="0" borderId="25" xfId="0" applyBorder="1"/>
    <xf numFmtId="0" fontId="10" fillId="0" borderId="43" xfId="0" applyFont="1" applyBorder="1" applyAlignment="1" applyProtection="1">
      <alignment vertical="top" wrapText="1"/>
      <protection hidden="1"/>
    </xf>
    <xf numFmtId="0" fontId="20" fillId="0" borderId="0" xfId="0" applyFont="1" applyProtection="1">
      <protection hidden="1"/>
    </xf>
    <xf numFmtId="0" fontId="20" fillId="8" borderId="23" xfId="0" applyFont="1" applyFill="1" applyBorder="1"/>
    <xf numFmtId="0" fontId="15" fillId="8" borderId="0" xfId="0" applyFont="1" applyFill="1" applyAlignment="1" applyProtection="1">
      <alignment horizontal="center"/>
      <protection hidden="1"/>
    </xf>
    <xf numFmtId="0" fontId="15" fillId="17" borderId="0" xfId="0" applyFont="1" applyFill="1" applyAlignment="1" applyProtection="1">
      <alignment horizontal="center"/>
      <protection hidden="1"/>
    </xf>
    <xf numFmtId="0" fontId="21" fillId="0" borderId="0" xfId="0" applyFont="1"/>
    <xf numFmtId="0" fontId="22" fillId="0" borderId="0" xfId="0" applyFont="1" applyProtection="1">
      <protection hidden="1"/>
    </xf>
    <xf numFmtId="0" fontId="0" fillId="0" borderId="13" xfId="0" applyBorder="1"/>
    <xf numFmtId="0" fontId="15" fillId="10" borderId="18" xfId="0" applyFont="1" applyFill="1" applyBorder="1" applyAlignment="1" applyProtection="1">
      <alignment horizontal="center"/>
      <protection hidden="1"/>
    </xf>
    <xf numFmtId="0" fontId="15" fillId="8" borderId="37" xfId="0" applyFont="1" applyFill="1" applyBorder="1" applyAlignment="1" applyProtection="1">
      <alignment horizontal="center"/>
      <protection hidden="1"/>
    </xf>
    <xf numFmtId="0" fontId="15" fillId="9" borderId="37" xfId="0" applyFont="1" applyFill="1" applyBorder="1" applyAlignment="1" applyProtection="1">
      <alignment horizontal="center"/>
      <protection hidden="1"/>
    </xf>
    <xf numFmtId="0" fontId="15" fillId="17" borderId="18" xfId="0" applyFont="1" applyFill="1" applyBorder="1" applyAlignment="1" applyProtection="1">
      <alignment horizontal="center"/>
      <protection hidden="1"/>
    </xf>
    <xf numFmtId="0" fontId="15" fillId="17" borderId="24" xfId="0" applyFont="1" applyFill="1" applyBorder="1" applyAlignment="1" applyProtection="1">
      <alignment horizontal="center"/>
      <protection hidden="1"/>
    </xf>
    <xf numFmtId="0" fontId="15" fillId="8" borderId="18" xfId="0" applyFont="1" applyFill="1" applyBorder="1" applyAlignment="1" applyProtection="1">
      <alignment horizontal="center" vertical="center"/>
      <protection hidden="1"/>
    </xf>
    <xf numFmtId="0" fontId="15" fillId="8" borderId="24" xfId="0" applyFont="1" applyFill="1" applyBorder="1" applyAlignment="1" applyProtection="1">
      <alignment horizontal="center" vertical="center"/>
      <protection hidden="1"/>
    </xf>
    <xf numFmtId="0" fontId="15" fillId="8" borderId="31" xfId="0" applyFont="1" applyFill="1" applyBorder="1" applyAlignment="1" applyProtection="1">
      <alignment horizontal="center"/>
      <protection hidden="1"/>
    </xf>
    <xf numFmtId="0" fontId="15" fillId="8" borderId="32" xfId="0" applyFont="1" applyFill="1" applyBorder="1" applyAlignment="1" applyProtection="1">
      <alignment horizontal="center"/>
      <protection hidden="1"/>
    </xf>
    <xf numFmtId="0" fontId="15" fillId="8" borderId="35" xfId="0" applyFont="1" applyFill="1" applyBorder="1" applyAlignment="1" applyProtection="1">
      <alignment horizontal="center"/>
      <protection hidden="1"/>
    </xf>
    <xf numFmtId="0" fontId="15" fillId="8" borderId="45" xfId="0" applyFont="1" applyFill="1" applyBorder="1" applyAlignment="1" applyProtection="1">
      <alignment horizontal="center"/>
      <protection hidden="1"/>
    </xf>
    <xf numFmtId="0" fontId="25" fillId="8" borderId="0" xfId="0" applyFont="1" applyFill="1" applyAlignment="1" applyProtection="1">
      <alignment horizontal="left" vertical="center" wrapText="1"/>
      <protection hidden="1"/>
    </xf>
    <xf numFmtId="0" fontId="3" fillId="5" borderId="0" xfId="3" applyFill="1" applyBorder="1" applyAlignment="1" applyProtection="1">
      <alignment horizontal="center" wrapText="1"/>
      <protection hidden="1"/>
    </xf>
    <xf numFmtId="0" fontId="20" fillId="0" borderId="14" xfId="0" applyFont="1" applyBorder="1" applyProtection="1">
      <protection hidden="1"/>
    </xf>
    <xf numFmtId="0" fontId="20" fillId="0" borderId="25" xfId="0" applyFont="1" applyBorder="1" applyProtection="1">
      <protection hidden="1"/>
    </xf>
    <xf numFmtId="0" fontId="0" fillId="0" borderId="15" xfId="0" applyBorder="1"/>
    <xf numFmtId="0" fontId="0" fillId="0" borderId="20" xfId="0" applyBorder="1"/>
    <xf numFmtId="0" fontId="0" fillId="0" borderId="16" xfId="0" applyBorder="1"/>
    <xf numFmtId="0" fontId="25" fillId="8" borderId="25" xfId="0" applyFont="1" applyFill="1" applyBorder="1"/>
    <xf numFmtId="0" fontId="26" fillId="10" borderId="0" xfId="0" applyFont="1" applyFill="1" applyProtection="1">
      <protection locked="0"/>
    </xf>
    <xf numFmtId="0" fontId="27" fillId="10" borderId="0" xfId="0" applyFont="1" applyFill="1" applyProtection="1">
      <protection locked="0"/>
    </xf>
    <xf numFmtId="0" fontId="28" fillId="7" borderId="0" xfId="0" applyFont="1" applyFill="1"/>
    <xf numFmtId="0" fontId="28" fillId="0" borderId="0" xfId="0" applyFont="1"/>
    <xf numFmtId="0" fontId="30" fillId="8" borderId="0" xfId="0" applyFont="1" applyFill="1" applyAlignment="1" applyProtection="1">
      <alignment vertical="center"/>
      <protection locked="0"/>
    </xf>
    <xf numFmtId="0" fontId="31" fillId="8" borderId="0" xfId="0" applyFont="1" applyFill="1" applyAlignment="1">
      <alignment vertical="center"/>
    </xf>
    <xf numFmtId="0" fontId="30" fillId="8" borderId="0" xfId="0" applyFont="1" applyFill="1" applyAlignment="1" applyProtection="1">
      <alignment vertical="center"/>
      <protection hidden="1"/>
    </xf>
    <xf numFmtId="0" fontId="28" fillId="9" borderId="0" xfId="0" applyFont="1" applyFill="1" applyProtection="1">
      <protection locked="0"/>
    </xf>
    <xf numFmtId="0" fontId="28" fillId="7" borderId="0" xfId="0" applyFont="1" applyFill="1" applyProtection="1">
      <protection locked="0"/>
    </xf>
    <xf numFmtId="0" fontId="33" fillId="7" borderId="0" xfId="0" applyFont="1" applyFill="1" applyProtection="1">
      <protection hidden="1"/>
    </xf>
    <xf numFmtId="0" fontId="34" fillId="7" borderId="0" xfId="0" applyFont="1" applyFill="1" applyProtection="1">
      <protection locked="0"/>
    </xf>
    <xf numFmtId="0" fontId="27" fillId="8" borderId="5" xfId="0" applyFont="1" applyFill="1" applyBorder="1" applyAlignment="1" applyProtection="1">
      <alignment vertical="center"/>
      <protection hidden="1"/>
    </xf>
    <xf numFmtId="0" fontId="33" fillId="7" borderId="0" xfId="0" applyFont="1" applyFill="1" applyProtection="1">
      <protection locked="0"/>
    </xf>
    <xf numFmtId="0" fontId="27" fillId="8" borderId="8" xfId="0" applyFont="1" applyFill="1" applyBorder="1" applyAlignment="1" applyProtection="1">
      <alignment vertical="center"/>
      <protection hidden="1"/>
    </xf>
    <xf numFmtId="0" fontId="36" fillId="7" borderId="0" xfId="2" applyFont="1" applyFill="1" applyBorder="1" applyAlignment="1" applyProtection="1">
      <alignment horizontal="center"/>
      <protection locked="0"/>
    </xf>
    <xf numFmtId="0" fontId="27" fillId="8" borderId="9" xfId="0" applyFont="1" applyFill="1" applyBorder="1" applyAlignment="1" applyProtection="1">
      <alignment vertical="center" wrapText="1"/>
      <protection hidden="1"/>
    </xf>
    <xf numFmtId="0" fontId="28" fillId="7" borderId="0" xfId="0" applyFont="1" applyFill="1" applyProtection="1">
      <protection hidden="1"/>
    </xf>
    <xf numFmtId="0" fontId="38" fillId="7" borderId="0" xfId="0" applyFont="1" applyFill="1" applyAlignment="1" applyProtection="1">
      <alignment wrapText="1"/>
      <protection locked="0"/>
    </xf>
    <xf numFmtId="0" fontId="38" fillId="7" borderId="0" xfId="0" applyFont="1" applyFill="1" applyProtection="1">
      <protection locked="0"/>
    </xf>
    <xf numFmtId="0" fontId="27" fillId="8" borderId="23" xfId="0" applyFont="1" applyFill="1" applyBorder="1" applyAlignment="1" applyProtection="1">
      <alignment horizontal="center"/>
      <protection hidden="1"/>
    </xf>
    <xf numFmtId="0" fontId="27" fillId="8" borderId="23" xfId="0" applyFont="1" applyFill="1" applyBorder="1" applyAlignment="1" applyProtection="1">
      <alignment vertical="center"/>
      <protection hidden="1"/>
    </xf>
    <xf numFmtId="0" fontId="27" fillId="8" borderId="24" xfId="0" applyFont="1" applyFill="1" applyBorder="1" applyProtection="1">
      <protection hidden="1"/>
    </xf>
    <xf numFmtId="0" fontId="31" fillId="8" borderId="5" xfId="0" applyFont="1" applyFill="1" applyBorder="1" applyAlignment="1" applyProtection="1">
      <alignment horizontal="center" vertical="center" wrapText="1"/>
      <protection hidden="1"/>
    </xf>
    <xf numFmtId="0" fontId="39" fillId="0" borderId="17" xfId="0" applyFont="1" applyBorder="1" applyAlignment="1" applyProtection="1">
      <alignment vertical="top" wrapText="1"/>
      <protection hidden="1"/>
    </xf>
    <xf numFmtId="0" fontId="39" fillId="0" borderId="0" xfId="0" applyFont="1" applyAlignment="1" applyProtection="1">
      <alignment vertical="top" wrapText="1"/>
      <protection hidden="1"/>
    </xf>
    <xf numFmtId="0" fontId="39" fillId="0" borderId="19" xfId="0" applyFont="1" applyBorder="1" applyAlignment="1" applyProtection="1">
      <alignment vertical="top" wrapText="1"/>
      <protection hidden="1"/>
    </xf>
    <xf numFmtId="0" fontId="31" fillId="8" borderId="39" xfId="4" applyFont="1" applyFill="1" applyBorder="1" applyAlignment="1" applyProtection="1">
      <alignment horizontal="center" vertical="center" wrapText="1"/>
      <protection hidden="1"/>
    </xf>
    <xf numFmtId="0" fontId="40" fillId="0" borderId="25" xfId="4" applyFont="1" applyBorder="1" applyAlignment="1" applyProtection="1">
      <alignment vertical="top" wrapText="1"/>
      <protection hidden="1"/>
    </xf>
    <xf numFmtId="0" fontId="40" fillId="0" borderId="22" xfId="4" applyFont="1" applyBorder="1" applyAlignment="1" applyProtection="1">
      <alignment vertical="top" wrapText="1"/>
      <protection hidden="1"/>
    </xf>
    <xf numFmtId="0" fontId="31" fillId="11" borderId="23" xfId="0" applyFont="1" applyFill="1" applyBorder="1" applyAlignment="1" applyProtection="1">
      <alignment horizontal="center" vertical="center"/>
      <protection hidden="1"/>
    </xf>
    <xf numFmtId="0" fontId="28" fillId="14" borderId="44" xfId="0" applyFont="1" applyFill="1" applyBorder="1" applyProtection="1">
      <protection locked="0"/>
    </xf>
    <xf numFmtId="0" fontId="28" fillId="14" borderId="42" xfId="0" applyFont="1" applyFill="1" applyBorder="1" applyProtection="1">
      <protection locked="0"/>
    </xf>
    <xf numFmtId="14" fontId="28" fillId="14" borderId="42" xfId="0" applyNumberFormat="1" applyFont="1" applyFill="1" applyBorder="1" applyProtection="1">
      <protection locked="0"/>
    </xf>
    <xf numFmtId="0" fontId="31" fillId="11" borderId="17" xfId="0" applyFont="1" applyFill="1" applyBorder="1" applyAlignment="1" applyProtection="1">
      <alignment horizontal="center" vertical="center"/>
      <protection hidden="1"/>
    </xf>
    <xf numFmtId="0" fontId="28" fillId="14" borderId="3" xfId="0" applyFont="1" applyFill="1" applyBorder="1" applyProtection="1">
      <protection locked="0"/>
    </xf>
    <xf numFmtId="0" fontId="28" fillId="14" borderId="4" xfId="0" applyFont="1" applyFill="1" applyBorder="1" applyProtection="1">
      <protection locked="0"/>
    </xf>
    <xf numFmtId="14" fontId="28" fillId="14" borderId="4" xfId="0" applyNumberFormat="1" applyFont="1" applyFill="1" applyBorder="1" applyProtection="1">
      <protection locked="0"/>
    </xf>
    <xf numFmtId="0" fontId="31" fillId="11" borderId="25" xfId="0" applyFont="1" applyFill="1" applyBorder="1" applyAlignment="1" applyProtection="1">
      <alignment horizontal="center" vertical="center"/>
      <protection hidden="1"/>
    </xf>
    <xf numFmtId="0" fontId="27" fillId="7" borderId="0" xfId="0" applyFont="1" applyFill="1" applyAlignment="1" applyProtection="1">
      <alignment vertical="center"/>
      <protection hidden="1"/>
    </xf>
    <xf numFmtId="0" fontId="28" fillId="7" borderId="0" xfId="0" applyFont="1" applyFill="1" applyAlignment="1" applyProtection="1">
      <alignment wrapText="1"/>
      <protection hidden="1"/>
    </xf>
    <xf numFmtId="0" fontId="27" fillId="8" borderId="23" xfId="0" applyFont="1" applyFill="1" applyBorder="1" applyAlignment="1" applyProtection="1">
      <alignment horizontal="left"/>
      <protection hidden="1"/>
    </xf>
    <xf numFmtId="0" fontId="27" fillId="8" borderId="23" xfId="0" applyFont="1" applyFill="1" applyBorder="1" applyProtection="1">
      <protection hidden="1"/>
    </xf>
    <xf numFmtId="0" fontId="24" fillId="8" borderId="0" xfId="0" applyFont="1" applyFill="1" applyProtection="1">
      <protection hidden="1"/>
    </xf>
    <xf numFmtId="0" fontId="20" fillId="0" borderId="22" xfId="0" applyFont="1" applyBorder="1" applyProtection="1">
      <protection hidden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3" xfId="0" applyBorder="1" applyAlignment="1">
      <alignment wrapText="1"/>
    </xf>
    <xf numFmtId="0" fontId="25" fillId="9" borderId="16" xfId="0" applyFont="1" applyFill="1" applyBorder="1"/>
    <xf numFmtId="0" fontId="25" fillId="17" borderId="25" xfId="0" applyFont="1" applyFill="1" applyBorder="1"/>
    <xf numFmtId="0" fontId="20" fillId="19" borderId="14" xfId="0" applyFont="1" applyFill="1" applyBorder="1" applyProtection="1">
      <protection hidden="1"/>
    </xf>
    <xf numFmtId="0" fontId="21" fillId="19" borderId="34" xfId="0" applyFont="1" applyFill="1" applyBorder="1"/>
    <xf numFmtId="0" fontId="21" fillId="0" borderId="34" xfId="0" applyFont="1" applyBorder="1"/>
    <xf numFmtId="0" fontId="21" fillId="19" borderId="21" xfId="0" applyFont="1" applyFill="1" applyBorder="1"/>
    <xf numFmtId="0" fontId="22" fillId="19" borderId="0" xfId="0" applyFont="1" applyFill="1" applyProtection="1">
      <protection hidden="1"/>
    </xf>
    <xf numFmtId="0" fontId="22" fillId="19" borderId="19" xfId="0" applyFont="1" applyFill="1" applyBorder="1" applyProtection="1">
      <protection hidden="1"/>
    </xf>
    <xf numFmtId="0" fontId="0" fillId="19" borderId="0" xfId="0" applyFill="1" applyProtection="1">
      <protection hidden="1"/>
    </xf>
    <xf numFmtId="0" fontId="0" fillId="0" borderId="19" xfId="0" applyBorder="1" applyProtection="1">
      <protection hidden="1"/>
    </xf>
    <xf numFmtId="0" fontId="5" fillId="0" borderId="25" xfId="0" applyFont="1" applyBorder="1" applyProtection="1">
      <protection hidden="1"/>
    </xf>
    <xf numFmtId="0" fontId="0" fillId="0" borderId="14" xfId="0" applyBorder="1" applyProtection="1">
      <protection hidden="1"/>
    </xf>
    <xf numFmtId="0" fontId="0" fillId="0" borderId="22" xfId="0" applyBorder="1" applyProtection="1">
      <protection hidden="1"/>
    </xf>
    <xf numFmtId="0" fontId="5" fillId="0" borderId="25" xfId="0" applyFont="1" applyBorder="1"/>
    <xf numFmtId="0" fontId="0" fillId="19" borderId="14" xfId="0" applyFill="1" applyBorder="1" applyProtection="1">
      <protection hidden="1"/>
    </xf>
    <xf numFmtId="0" fontId="0" fillId="19" borderId="22" xfId="0" applyFill="1" applyBorder="1" applyProtection="1">
      <protection hidden="1"/>
    </xf>
    <xf numFmtId="0" fontId="0" fillId="0" borderId="17" xfId="0" applyBorder="1" applyProtection="1">
      <protection hidden="1"/>
    </xf>
    <xf numFmtId="0" fontId="17" fillId="9" borderId="0" xfId="0" applyFont="1" applyFill="1"/>
    <xf numFmtId="0" fontId="37" fillId="7" borderId="15" xfId="6" applyFont="1" applyFill="1" applyBorder="1" applyAlignment="1">
      <alignment horizontal="left" vertical="center"/>
      <protection hidden="1"/>
    </xf>
    <xf numFmtId="0" fontId="37" fillId="7" borderId="20" xfId="6" applyFont="1" applyFill="1" applyBorder="1" applyAlignment="1">
      <alignment horizontal="left" vertical="center"/>
      <protection hidden="1"/>
    </xf>
    <xf numFmtId="0" fontId="37" fillId="7" borderId="16" xfId="6" applyFont="1" applyFill="1" applyBorder="1" applyAlignment="1">
      <alignment horizontal="left" vertical="center"/>
      <protection hidden="1"/>
    </xf>
    <xf numFmtId="0" fontId="10" fillId="0" borderId="23" xfId="0" applyFont="1" applyBorder="1" applyAlignment="1" applyProtection="1">
      <alignment vertical="top" wrapText="1"/>
      <protection hidden="1"/>
    </xf>
    <xf numFmtId="0" fontId="0" fillId="0" borderId="23" xfId="0" applyBorder="1" applyAlignment="1">
      <alignment wrapText="1"/>
    </xf>
    <xf numFmtId="0" fontId="0" fillId="0" borderId="21" xfId="0" applyBorder="1" applyAlignment="1">
      <alignment wrapText="1"/>
    </xf>
    <xf numFmtId="0" fontId="24" fillId="8" borderId="34" xfId="0" applyFont="1" applyFill="1" applyBorder="1" applyProtection="1">
      <protection hidden="1"/>
    </xf>
    <xf numFmtId="0" fontId="24" fillId="8" borderId="14" xfId="0" applyFont="1" applyFill="1" applyBorder="1" applyProtection="1">
      <protection hidden="1"/>
    </xf>
    <xf numFmtId="0" fontId="40" fillId="0" borderId="14" xfId="4" applyFont="1" applyFill="1" applyBorder="1" applyAlignment="1" applyProtection="1">
      <alignment vertical="top" wrapText="1"/>
      <protection hidden="1"/>
    </xf>
    <xf numFmtId="0" fontId="0" fillId="0" borderId="34" xfId="0" applyBorder="1" applyAlignment="1">
      <alignment wrapText="1"/>
    </xf>
    <xf numFmtId="0" fontId="47" fillId="0" borderId="23" xfId="0" applyFont="1" applyBorder="1" applyAlignment="1">
      <alignment wrapText="1"/>
    </xf>
    <xf numFmtId="0" fontId="47" fillId="0" borderId="21" xfId="0" applyFont="1" applyBorder="1" applyAlignment="1">
      <alignment wrapText="1"/>
    </xf>
    <xf numFmtId="0" fontId="47" fillId="0" borderId="34" xfId="0" applyFont="1" applyBorder="1" applyAlignment="1">
      <alignment wrapText="1"/>
    </xf>
    <xf numFmtId="0" fontId="28" fillId="0" borderId="0" xfId="0" applyFont="1" applyProtection="1">
      <protection hidden="1"/>
    </xf>
    <xf numFmtId="0" fontId="26" fillId="10" borderId="0" xfId="0" applyFont="1" applyFill="1" applyProtection="1">
      <protection hidden="1"/>
    </xf>
    <xf numFmtId="0" fontId="28" fillId="9" borderId="0" xfId="0" applyFont="1" applyFill="1" applyProtection="1">
      <protection hidden="1"/>
    </xf>
    <xf numFmtId="1" fontId="0" fillId="0" borderId="23" xfId="0" applyNumberFormat="1" applyBorder="1"/>
    <xf numFmtId="1" fontId="0" fillId="0" borderId="17" xfId="0" applyNumberFormat="1" applyBorder="1"/>
    <xf numFmtId="1" fontId="0" fillId="0" borderId="25" xfId="0" applyNumberFormat="1" applyBorder="1"/>
    <xf numFmtId="0" fontId="29" fillId="10" borderId="0" xfId="0" applyFont="1" applyFill="1" applyAlignment="1" applyProtection="1">
      <alignment horizontal="left" vertical="center" wrapText="1"/>
      <protection hidden="1"/>
    </xf>
    <xf numFmtId="0" fontId="28" fillId="24" borderId="41" xfId="0" applyFont="1" applyFill="1" applyBorder="1" applyProtection="1">
      <protection locked="0"/>
    </xf>
    <xf numFmtId="0" fontId="28" fillId="24" borderId="38" xfId="0" applyFont="1" applyFill="1" applyBorder="1" applyProtection="1">
      <protection locked="0"/>
    </xf>
    <xf numFmtId="0" fontId="26" fillId="7" borderId="0" xfId="0" applyFont="1" applyFill="1"/>
    <xf numFmtId="0" fontId="26" fillId="7" borderId="0" xfId="0" applyFont="1" applyFill="1" applyProtection="1">
      <protection hidden="1"/>
    </xf>
    <xf numFmtId="0" fontId="51" fillId="7" borderId="0" xfId="0" applyFont="1" applyFill="1"/>
    <xf numFmtId="0" fontId="51" fillId="7" borderId="0" xfId="0" applyFont="1" applyFill="1" applyProtection="1">
      <protection hidden="1"/>
    </xf>
    <xf numFmtId="0" fontId="0" fillId="13" borderId="0" xfId="0" applyFill="1" applyProtection="1">
      <protection hidden="1"/>
    </xf>
    <xf numFmtId="0" fontId="0" fillId="16" borderId="0" xfId="0" applyFill="1" applyProtection="1">
      <protection hidden="1"/>
    </xf>
    <xf numFmtId="0" fontId="25" fillId="17" borderId="22" xfId="0" applyFont="1" applyFill="1" applyBorder="1"/>
    <xf numFmtId="0" fontId="25" fillId="8" borderId="22" xfId="0" applyFont="1" applyFill="1" applyBorder="1"/>
    <xf numFmtId="0" fontId="0" fillId="15" borderId="0" xfId="0" applyFill="1" applyProtection="1">
      <protection hidden="1"/>
    </xf>
    <xf numFmtId="0" fontId="23" fillId="9" borderId="0" xfId="0" applyFont="1" applyFill="1" applyProtection="1">
      <protection hidden="1"/>
    </xf>
    <xf numFmtId="0" fontId="24" fillId="10" borderId="0" xfId="0" applyFont="1" applyFill="1" applyProtection="1">
      <protection hidden="1"/>
    </xf>
    <xf numFmtId="0" fontId="49" fillId="7" borderId="0" xfId="0" applyFont="1" applyFill="1" applyAlignment="1" applyProtection="1">
      <alignment vertical="center" wrapText="1"/>
      <protection hidden="1"/>
    </xf>
    <xf numFmtId="0" fontId="52" fillId="25" borderId="23" xfId="6" applyFont="1" applyFill="1" applyBorder="1" applyAlignment="1">
      <alignment horizontal="center" vertical="center" wrapText="1"/>
      <protection hidden="1"/>
    </xf>
    <xf numFmtId="0" fontId="52" fillId="25" borderId="34" xfId="6" applyFont="1" applyFill="1" applyBorder="1" applyAlignment="1">
      <alignment horizontal="center" vertical="center" wrapText="1"/>
      <protection hidden="1"/>
    </xf>
    <xf numFmtId="164" fontId="44" fillId="21" borderId="25" xfId="7" applyNumberFormat="1" applyFont="1" applyFill="1" applyBorder="1" applyAlignment="1" applyProtection="1">
      <alignment horizontal="center" vertical="center"/>
      <protection hidden="1"/>
    </xf>
    <xf numFmtId="164" fontId="44" fillId="27" borderId="15" xfId="7" applyNumberFormat="1" applyFont="1" applyFill="1" applyBorder="1" applyAlignment="1" applyProtection="1">
      <alignment horizontal="center" vertical="center"/>
      <protection hidden="1"/>
    </xf>
    <xf numFmtId="164" fontId="44" fillId="27" borderId="20" xfId="7" applyNumberFormat="1" applyFont="1" applyFill="1" applyBorder="1" applyAlignment="1" applyProtection="1">
      <alignment horizontal="center" vertical="center"/>
      <protection hidden="1"/>
    </xf>
    <xf numFmtId="164" fontId="44" fillId="27" borderId="16" xfId="7" applyNumberFormat="1" applyFont="1" applyFill="1" applyBorder="1" applyAlignment="1" applyProtection="1">
      <alignment horizontal="center" vertical="center"/>
      <protection hidden="1"/>
    </xf>
    <xf numFmtId="164" fontId="44" fillId="21" borderId="23" xfId="7" applyNumberFormat="1" applyFont="1" applyFill="1" applyBorder="1" applyAlignment="1" applyProtection="1">
      <alignment horizontal="center" vertical="center"/>
      <protection hidden="1"/>
    </xf>
    <xf numFmtId="164" fontId="44" fillId="21" borderId="17" xfId="7" applyNumberFormat="1" applyFont="1" applyFill="1" applyBorder="1" applyAlignment="1" applyProtection="1">
      <alignment horizontal="center" vertical="center"/>
      <protection hidden="1"/>
    </xf>
    <xf numFmtId="9" fontId="54" fillId="21" borderId="34" xfId="7" applyFont="1" applyFill="1" applyBorder="1" applyAlignment="1" applyProtection="1">
      <alignment horizontal="center" vertical="center"/>
      <protection hidden="1"/>
    </xf>
    <xf numFmtId="9" fontId="44" fillId="27" borderId="15" xfId="7" applyFont="1" applyFill="1" applyBorder="1" applyAlignment="1" applyProtection="1">
      <alignment horizontal="center" vertical="center"/>
      <protection hidden="1"/>
    </xf>
    <xf numFmtId="9" fontId="44" fillId="21" borderId="34" xfId="7" applyFont="1" applyFill="1" applyBorder="1" applyAlignment="1" applyProtection="1">
      <alignment horizontal="center" vertical="center"/>
      <protection hidden="1"/>
    </xf>
    <xf numFmtId="9" fontId="54" fillId="21" borderId="0" xfId="7" applyFont="1" applyFill="1" applyBorder="1" applyAlignment="1" applyProtection="1">
      <alignment horizontal="center" vertical="center"/>
      <protection hidden="1"/>
    </xf>
    <xf numFmtId="9" fontId="44" fillId="27" borderId="20" xfId="7" applyFont="1" applyFill="1" applyBorder="1" applyAlignment="1" applyProtection="1">
      <alignment horizontal="center" vertical="center"/>
      <protection hidden="1"/>
    </xf>
    <xf numFmtId="9" fontId="44" fillId="21" borderId="0" xfId="7" applyFont="1" applyFill="1" applyBorder="1" applyAlignment="1" applyProtection="1">
      <alignment horizontal="center" vertical="center"/>
      <protection hidden="1"/>
    </xf>
    <xf numFmtId="9" fontId="54" fillId="21" borderId="14" xfId="7" applyFont="1" applyFill="1" applyBorder="1" applyAlignment="1" applyProtection="1">
      <alignment horizontal="center" vertical="center"/>
      <protection hidden="1"/>
    </xf>
    <xf numFmtId="9" fontId="44" fillId="27" borderId="16" xfId="7" applyFont="1" applyFill="1" applyBorder="1" applyAlignment="1" applyProtection="1">
      <alignment horizontal="center" vertical="center"/>
      <protection hidden="1"/>
    </xf>
    <xf numFmtId="9" fontId="44" fillId="21" borderId="14" xfId="7" applyFont="1" applyFill="1" applyBorder="1" applyAlignment="1" applyProtection="1">
      <alignment horizontal="center" vertical="center"/>
      <protection hidden="1"/>
    </xf>
    <xf numFmtId="0" fontId="35" fillId="7" borderId="0" xfId="0" applyFont="1" applyFill="1" applyAlignment="1" applyProtection="1">
      <alignment horizontal="left" vertical="center" wrapText="1"/>
      <protection hidden="1"/>
    </xf>
    <xf numFmtId="0" fontId="34" fillId="7" borderId="0" xfId="0" applyFont="1" applyFill="1" applyAlignment="1" applyProtection="1">
      <alignment vertical="center"/>
      <protection hidden="1"/>
    </xf>
    <xf numFmtId="14" fontId="35" fillId="7" borderId="0" xfId="3" applyNumberFormat="1" applyFont="1" applyFill="1" applyBorder="1" applyAlignment="1" applyProtection="1">
      <alignment horizontal="center" vertical="center"/>
      <protection hidden="1"/>
    </xf>
    <xf numFmtId="0" fontId="52" fillId="26" borderId="23" xfId="0" applyFont="1" applyFill="1" applyBorder="1" applyAlignment="1">
      <alignment horizontal="center" vertical="center" wrapText="1"/>
    </xf>
    <xf numFmtId="0" fontId="35" fillId="11" borderId="23" xfId="0" applyFont="1" applyFill="1" applyBorder="1" applyAlignment="1">
      <alignment horizontal="center" vertical="center"/>
    </xf>
    <xf numFmtId="0" fontId="35" fillId="11" borderId="15" xfId="0" applyFont="1" applyFill="1" applyBorder="1" applyAlignment="1">
      <alignment horizontal="center" vertical="center"/>
    </xf>
    <xf numFmtId="0" fontId="45" fillId="22" borderId="18" xfId="5" applyFont="1" applyFill="1" applyBorder="1" applyAlignment="1">
      <alignment horizontal="center" vertical="center"/>
      <protection hidden="1"/>
    </xf>
    <xf numFmtId="0" fontId="45" fillId="22" borderId="23" xfId="5" applyFont="1" applyFill="1" applyBorder="1" applyAlignment="1">
      <alignment horizontal="center" vertical="center"/>
      <protection hidden="1"/>
    </xf>
    <xf numFmtId="0" fontId="45" fillId="22" borderId="17" xfId="5" applyFont="1" applyFill="1" applyBorder="1" applyAlignment="1">
      <alignment horizontal="center" vertical="center"/>
      <protection hidden="1"/>
    </xf>
    <xf numFmtId="0" fontId="45" fillId="22" borderId="25" xfId="5" applyFont="1" applyFill="1" applyBorder="1" applyAlignment="1">
      <alignment horizontal="center" vertical="center"/>
      <protection hidden="1"/>
    </xf>
    <xf numFmtId="0" fontId="45" fillId="7" borderId="17" xfId="5" applyFont="1" applyFill="1" applyBorder="1" applyAlignment="1">
      <alignment horizontal="center" vertical="center"/>
      <protection hidden="1"/>
    </xf>
    <xf numFmtId="0" fontId="35" fillId="11" borderId="21" xfId="0" applyFont="1" applyFill="1" applyBorder="1" applyAlignment="1">
      <alignment horizontal="center" vertical="center"/>
    </xf>
    <xf numFmtId="0" fontId="57" fillId="10" borderId="0" xfId="0" applyFont="1" applyFill="1" applyProtection="1">
      <protection locked="0"/>
    </xf>
    <xf numFmtId="0" fontId="57" fillId="10" borderId="0" xfId="0" applyFont="1" applyFill="1" applyProtection="1">
      <protection hidden="1"/>
    </xf>
    <xf numFmtId="0" fontId="62" fillId="7" borderId="0" xfId="0" applyFont="1" applyFill="1"/>
    <xf numFmtId="0" fontId="62" fillId="0" borderId="0" xfId="0" applyFont="1"/>
    <xf numFmtId="164" fontId="45" fillId="22" borderId="37" xfId="5" applyNumberFormat="1" applyFont="1" applyFill="1" applyBorder="1" applyAlignment="1">
      <alignment vertical="center"/>
      <protection hidden="1"/>
    </xf>
    <xf numFmtId="0" fontId="61" fillId="8" borderId="37" xfId="6" applyFont="1" applyFill="1" applyBorder="1" applyAlignment="1">
      <alignment vertical="center" wrapText="1"/>
      <protection hidden="1"/>
    </xf>
    <xf numFmtId="0" fontId="61" fillId="7" borderId="0" xfId="6" applyFont="1" applyFill="1" applyBorder="1" applyAlignment="1">
      <alignment vertical="center" wrapText="1"/>
      <protection hidden="1"/>
    </xf>
    <xf numFmtId="0" fontId="13" fillId="8" borderId="23" xfId="0" applyFont="1" applyFill="1" applyBorder="1" applyProtection="1">
      <protection hidden="1"/>
    </xf>
    <xf numFmtId="0" fontId="13" fillId="8" borderId="34" xfId="0" applyFont="1" applyFill="1" applyBorder="1" applyProtection="1">
      <protection hidden="1"/>
    </xf>
    <xf numFmtId="0" fontId="13" fillId="8" borderId="15" xfId="0" applyFont="1" applyFill="1" applyBorder="1" applyProtection="1">
      <protection hidden="1"/>
    </xf>
    <xf numFmtId="0" fontId="13" fillId="8" borderId="21" xfId="0" applyFont="1" applyFill="1" applyBorder="1" applyProtection="1">
      <protection hidden="1"/>
    </xf>
    <xf numFmtId="0" fontId="0" fillId="21" borderId="0" xfId="0" applyFill="1" applyProtection="1">
      <protection hidden="1"/>
    </xf>
    <xf numFmtId="0" fontId="0" fillId="23" borderId="17" xfId="0" applyFill="1" applyBorder="1" applyProtection="1">
      <protection hidden="1"/>
    </xf>
    <xf numFmtId="0" fontId="0" fillId="21" borderId="20" xfId="0" applyFill="1" applyBorder="1" applyProtection="1">
      <protection hidden="1"/>
    </xf>
    <xf numFmtId="14" fontId="0" fillId="23" borderId="19" xfId="0" applyNumberFormat="1" applyFill="1" applyBorder="1" applyProtection="1">
      <protection hidden="1"/>
    </xf>
    <xf numFmtId="0" fontId="0" fillId="21" borderId="14" xfId="0" applyFill="1" applyBorder="1" applyProtection="1">
      <protection hidden="1"/>
    </xf>
    <xf numFmtId="0" fontId="0" fillId="23" borderId="25" xfId="0" applyFill="1" applyBorder="1" applyProtection="1">
      <protection hidden="1"/>
    </xf>
    <xf numFmtId="14" fontId="0" fillId="23" borderId="22" xfId="0" applyNumberFormat="1" applyFill="1" applyBorder="1" applyProtection="1">
      <protection hidden="1"/>
    </xf>
    <xf numFmtId="0" fontId="14" fillId="8" borderId="23" xfId="0" applyFont="1" applyFill="1" applyBorder="1" applyProtection="1">
      <protection hidden="1"/>
    </xf>
    <xf numFmtId="0" fontId="14" fillId="28" borderId="21" xfId="0" applyFont="1" applyFill="1" applyBorder="1" applyProtection="1">
      <protection hidden="1"/>
    </xf>
    <xf numFmtId="0" fontId="14" fillId="8" borderId="25" xfId="0" applyFont="1" applyFill="1" applyBorder="1" applyProtection="1">
      <protection hidden="1"/>
    </xf>
    <xf numFmtId="0" fontId="14" fillId="28" borderId="22" xfId="0" applyFont="1" applyFill="1" applyBorder="1" applyProtection="1">
      <protection hidden="1"/>
    </xf>
    <xf numFmtId="0" fontId="27" fillId="8" borderId="23" xfId="6" applyFont="1" applyFill="1" applyBorder="1" applyAlignment="1">
      <alignment vertical="center" wrapText="1"/>
      <protection hidden="1"/>
    </xf>
    <xf numFmtId="0" fontId="27" fillId="9" borderId="23" xfId="6" applyFont="1" applyFill="1" applyBorder="1" applyAlignment="1">
      <alignment horizontal="center" vertical="center" wrapText="1"/>
      <protection hidden="1"/>
    </xf>
    <xf numFmtId="0" fontId="43" fillId="10" borderId="15" xfId="6" applyFont="1" applyFill="1" applyBorder="1" applyAlignment="1">
      <alignment horizontal="center" vertical="center" wrapText="1"/>
      <protection hidden="1"/>
    </xf>
    <xf numFmtId="0" fontId="43" fillId="10" borderId="34" xfId="6" applyFont="1" applyFill="1" applyBorder="1" applyAlignment="1">
      <alignment horizontal="center" vertical="center" wrapText="1"/>
      <protection hidden="1"/>
    </xf>
    <xf numFmtId="0" fontId="27" fillId="10" borderId="15" xfId="6" applyFont="1" applyFill="1" applyBorder="1" applyAlignment="1">
      <alignment horizontal="center" vertical="center" wrapText="1"/>
      <protection hidden="1"/>
    </xf>
    <xf numFmtId="0" fontId="43" fillId="10" borderId="23" xfId="6" applyFont="1" applyFill="1" applyBorder="1" applyAlignment="1">
      <alignment horizontal="center" vertical="center" wrapText="1"/>
      <protection hidden="1"/>
    </xf>
    <xf numFmtId="0" fontId="27" fillId="9" borderId="34" xfId="6" applyFont="1" applyFill="1" applyBorder="1" applyAlignment="1">
      <alignment horizontal="center" vertical="center" wrapText="1"/>
      <protection hidden="1"/>
    </xf>
    <xf numFmtId="0" fontId="52" fillId="26" borderId="23" xfId="0" applyFont="1" applyFill="1" applyBorder="1" applyAlignment="1" applyProtection="1">
      <alignment vertical="center"/>
      <protection hidden="1"/>
    </xf>
    <xf numFmtId="0" fontId="52" fillId="26" borderId="17" xfId="0" applyFont="1" applyFill="1" applyBorder="1" applyAlignment="1" applyProtection="1">
      <alignment vertical="center"/>
      <protection hidden="1"/>
    </xf>
    <xf numFmtId="0" fontId="52" fillId="26" borderId="25" xfId="0" applyFont="1" applyFill="1" applyBorder="1" applyAlignment="1" applyProtection="1">
      <alignment vertical="center"/>
      <protection hidden="1"/>
    </xf>
    <xf numFmtId="0" fontId="52" fillId="25" borderId="23" xfId="6" applyFont="1" applyFill="1" applyBorder="1" applyAlignment="1">
      <alignment vertical="center" wrapText="1"/>
      <protection hidden="1"/>
    </xf>
    <xf numFmtId="0" fontId="52" fillId="25" borderId="17" xfId="6" applyFont="1" applyFill="1" applyBorder="1" applyAlignment="1">
      <alignment vertical="center" wrapText="1"/>
      <protection hidden="1"/>
    </xf>
    <xf numFmtId="0" fontId="52" fillId="25" borderId="25" xfId="6" applyFont="1" applyFill="1" applyBorder="1" applyAlignment="1">
      <alignment vertical="center" wrapText="1"/>
      <protection hidden="1"/>
    </xf>
    <xf numFmtId="0" fontId="35" fillId="11" borderId="23" xfId="0" applyFont="1" applyFill="1" applyBorder="1" applyAlignment="1" applyProtection="1">
      <alignment vertical="center"/>
      <protection hidden="1"/>
    </xf>
    <xf numFmtId="0" fontId="35" fillId="11" borderId="25" xfId="0" applyFont="1" applyFill="1" applyBorder="1" applyAlignment="1" applyProtection="1">
      <alignment vertical="center"/>
      <protection hidden="1"/>
    </xf>
    <xf numFmtId="0" fontId="14" fillId="10" borderId="0" xfId="0" applyFont="1" applyFill="1" applyProtection="1">
      <protection hidden="1"/>
    </xf>
    <xf numFmtId="0" fontId="13" fillId="8" borderId="0" xfId="0" applyFont="1" applyFill="1" applyAlignment="1" applyProtection="1">
      <alignment vertical="center"/>
      <protection hidden="1"/>
    </xf>
    <xf numFmtId="0" fontId="35" fillId="7" borderId="0" xfId="5" applyFont="1" applyFill="1" applyBorder="1" applyAlignment="1">
      <alignment horizontal="center" vertical="center"/>
      <protection hidden="1"/>
    </xf>
    <xf numFmtId="0" fontId="55" fillId="7" borderId="0" xfId="5" applyFont="1" applyFill="1" applyBorder="1" applyAlignment="1">
      <alignment horizontal="center" vertical="center"/>
      <protection hidden="1"/>
    </xf>
    <xf numFmtId="0" fontId="55" fillId="7" borderId="0" xfId="5" applyFont="1" applyFill="1" applyBorder="1" applyAlignment="1">
      <alignment vertical="center"/>
      <protection hidden="1"/>
    </xf>
    <xf numFmtId="0" fontId="35" fillId="29" borderId="0" xfId="0" applyFont="1" applyFill="1" applyAlignment="1" applyProtection="1">
      <alignment horizontal="center" vertical="center"/>
      <protection hidden="1"/>
    </xf>
    <xf numFmtId="0" fontId="0" fillId="8" borderId="19" xfId="0" applyFill="1" applyBorder="1" applyProtection="1">
      <protection hidden="1"/>
    </xf>
    <xf numFmtId="0" fontId="35" fillId="29" borderId="14" xfId="0" applyFont="1" applyFill="1" applyBorder="1" applyAlignment="1" applyProtection="1">
      <alignment horizontal="center" vertical="center"/>
      <protection hidden="1"/>
    </xf>
    <xf numFmtId="0" fontId="0" fillId="8" borderId="22" xfId="0" applyFill="1" applyBorder="1" applyProtection="1">
      <protection hidden="1"/>
    </xf>
    <xf numFmtId="0" fontId="35" fillId="7" borderId="0" xfId="5" applyFont="1" applyFill="1" applyBorder="1">
      <alignment horizontal="center"/>
      <protection hidden="1"/>
    </xf>
    <xf numFmtId="164" fontId="59" fillId="27" borderId="64" xfId="7" applyNumberFormat="1" applyFont="1" applyFill="1" applyBorder="1" applyAlignment="1" applyProtection="1">
      <alignment horizontal="center" vertical="center"/>
      <protection hidden="1"/>
    </xf>
    <xf numFmtId="164" fontId="59" fillId="27" borderId="65" xfId="7" applyNumberFormat="1" applyFont="1" applyFill="1" applyBorder="1" applyAlignment="1" applyProtection="1">
      <alignment horizontal="center" vertical="center"/>
      <protection hidden="1"/>
    </xf>
    <xf numFmtId="164" fontId="59" fillId="27" borderId="66" xfId="7" applyNumberFormat="1" applyFont="1" applyFill="1" applyBorder="1" applyAlignment="1" applyProtection="1">
      <alignment horizontal="center" vertical="center"/>
      <protection hidden="1"/>
    </xf>
    <xf numFmtId="164" fontId="59" fillId="21" borderId="67" xfId="7" applyNumberFormat="1" applyFont="1" applyFill="1" applyBorder="1" applyAlignment="1" applyProtection="1">
      <alignment horizontal="center" vertical="center"/>
      <protection hidden="1"/>
    </xf>
    <xf numFmtId="164" fontId="59" fillId="21" borderId="68" xfId="7" applyNumberFormat="1" applyFont="1" applyFill="1" applyBorder="1" applyAlignment="1" applyProtection="1">
      <alignment horizontal="center" vertical="center"/>
      <protection hidden="1"/>
    </xf>
    <xf numFmtId="164" fontId="59" fillId="21" borderId="69" xfId="7" applyNumberFormat="1" applyFont="1" applyFill="1" applyBorder="1" applyAlignment="1" applyProtection="1">
      <alignment horizontal="center" vertical="center"/>
      <protection hidden="1"/>
    </xf>
    <xf numFmtId="164" fontId="59" fillId="27" borderId="70" xfId="7" applyNumberFormat="1" applyFont="1" applyFill="1" applyBorder="1" applyAlignment="1" applyProtection="1">
      <alignment horizontal="center" vertical="center"/>
      <protection hidden="1"/>
    </xf>
    <xf numFmtId="164" fontId="59" fillId="27" borderId="71" xfId="7" applyNumberFormat="1" applyFont="1" applyFill="1" applyBorder="1" applyAlignment="1" applyProtection="1">
      <alignment horizontal="center" vertical="center"/>
      <protection hidden="1"/>
    </xf>
    <xf numFmtId="164" fontId="59" fillId="27" borderId="72" xfId="7" applyNumberFormat="1" applyFont="1" applyFill="1" applyBorder="1" applyAlignment="1" applyProtection="1">
      <alignment horizontal="center" vertical="center"/>
      <protection hidden="1"/>
    </xf>
    <xf numFmtId="0" fontId="27" fillId="8" borderId="28" xfId="0" applyFont="1" applyFill="1" applyBorder="1" applyAlignment="1" applyProtection="1">
      <alignment vertical="center"/>
      <protection hidden="1"/>
    </xf>
    <xf numFmtId="0" fontId="27" fillId="8" borderId="30" xfId="0" applyFont="1" applyFill="1" applyBorder="1" applyAlignment="1" applyProtection="1">
      <alignment vertical="center"/>
      <protection hidden="1"/>
    </xf>
    <xf numFmtId="0" fontId="27" fillId="8" borderId="29" xfId="0" applyFont="1" applyFill="1" applyBorder="1" applyAlignment="1" applyProtection="1">
      <alignment vertical="center" wrapText="1"/>
      <protection hidden="1"/>
    </xf>
    <xf numFmtId="0" fontId="27" fillId="8" borderId="21" xfId="0" applyFont="1" applyFill="1" applyBorder="1" applyProtection="1">
      <protection hidden="1"/>
    </xf>
    <xf numFmtId="0" fontId="28" fillId="24" borderId="44" xfId="0" applyFont="1" applyFill="1" applyBorder="1" applyProtection="1">
      <protection locked="0"/>
    </xf>
    <xf numFmtId="0" fontId="28" fillId="24" borderId="3" xfId="0" applyFont="1" applyFill="1" applyBorder="1" applyProtection="1">
      <protection locked="0"/>
    </xf>
    <xf numFmtId="0" fontId="28" fillId="24" borderId="75" xfId="0" applyFont="1" applyFill="1" applyBorder="1" applyProtection="1">
      <protection locked="0"/>
    </xf>
    <xf numFmtId="0" fontId="28" fillId="24" borderId="76" xfId="0" applyFont="1" applyFill="1" applyBorder="1" applyProtection="1">
      <protection locked="0"/>
    </xf>
    <xf numFmtId="0" fontId="28" fillId="24" borderId="77" xfId="0" applyFont="1" applyFill="1" applyBorder="1" applyProtection="1">
      <protection locked="0"/>
    </xf>
    <xf numFmtId="0" fontId="28" fillId="24" borderId="78" xfId="0" applyFont="1" applyFill="1" applyBorder="1" applyProtection="1">
      <protection locked="0"/>
    </xf>
    <xf numFmtId="0" fontId="28" fillId="24" borderId="79" xfId="0" applyFont="1" applyFill="1" applyBorder="1" applyProtection="1">
      <protection locked="0"/>
    </xf>
    <xf numFmtId="0" fontId="27" fillId="8" borderId="13" xfId="0" applyFont="1" applyFill="1" applyBorder="1" applyAlignment="1" applyProtection="1">
      <alignment horizontal="left" vertical="center"/>
      <protection hidden="1"/>
    </xf>
    <xf numFmtId="0" fontId="39" fillId="0" borderId="20" xfId="0" applyFont="1" applyBorder="1" applyAlignment="1" applyProtection="1">
      <alignment vertical="top" wrapText="1"/>
      <protection hidden="1"/>
    </xf>
    <xf numFmtId="0" fontId="40" fillId="0" borderId="16" xfId="4" applyFont="1" applyBorder="1" applyAlignment="1" applyProtection="1">
      <alignment vertical="top" wrapText="1"/>
      <protection hidden="1"/>
    </xf>
    <xf numFmtId="0" fontId="28" fillId="14" borderId="46" xfId="0" applyFont="1" applyFill="1" applyBorder="1" applyProtection="1">
      <protection locked="0"/>
    </xf>
    <xf numFmtId="0" fontId="28" fillId="14" borderId="28" xfId="0" applyFont="1" applyFill="1" applyBorder="1" applyProtection="1">
      <protection locked="0"/>
    </xf>
    <xf numFmtId="0" fontId="40" fillId="0" borderId="16" xfId="4" applyFont="1" applyFill="1" applyBorder="1" applyAlignment="1" applyProtection="1">
      <alignment vertical="top" wrapText="1"/>
      <protection hidden="1"/>
    </xf>
    <xf numFmtId="0" fontId="28" fillId="20" borderId="46" xfId="0" applyFont="1" applyFill="1" applyBorder="1" applyProtection="1">
      <protection locked="0"/>
    </xf>
    <xf numFmtId="0" fontId="28" fillId="20" borderId="28" xfId="0" applyFont="1" applyFill="1" applyBorder="1" applyProtection="1">
      <protection locked="0"/>
    </xf>
    <xf numFmtId="0" fontId="28" fillId="14" borderId="41" xfId="0" applyFont="1" applyFill="1" applyBorder="1" applyProtection="1">
      <protection locked="0"/>
    </xf>
    <xf numFmtId="0" fontId="28" fillId="14" borderId="38" xfId="0" applyFont="1" applyFill="1" applyBorder="1" applyProtection="1">
      <protection locked="0"/>
    </xf>
    <xf numFmtId="0" fontId="27" fillId="8" borderId="34" xfId="0" applyFont="1" applyFill="1" applyBorder="1" applyAlignment="1" applyProtection="1">
      <alignment horizontal="left"/>
      <protection hidden="1"/>
    </xf>
    <xf numFmtId="0" fontId="39" fillId="0" borderId="21" xfId="0" applyFont="1" applyBorder="1" applyAlignment="1" applyProtection="1">
      <alignment vertical="top" wrapText="1"/>
      <protection hidden="1"/>
    </xf>
    <xf numFmtId="0" fontId="40" fillId="0" borderId="22" xfId="4" applyFont="1" applyFill="1" applyBorder="1" applyAlignment="1" applyProtection="1">
      <alignment vertical="top" wrapText="1"/>
      <protection hidden="1"/>
    </xf>
    <xf numFmtId="0" fontId="27" fillId="8" borderId="34" xfId="0" applyFont="1" applyFill="1" applyBorder="1" applyAlignment="1" applyProtection="1">
      <alignment vertical="center"/>
      <protection hidden="1"/>
    </xf>
    <xf numFmtId="0" fontId="27" fillId="8" borderId="15" xfId="0" applyFont="1" applyFill="1" applyBorder="1" applyAlignment="1" applyProtection="1">
      <alignment horizontal="left"/>
      <protection hidden="1"/>
    </xf>
    <xf numFmtId="14" fontId="0" fillId="0" borderId="0" xfId="0" applyNumberFormat="1" applyProtection="1">
      <protection hidden="1"/>
    </xf>
    <xf numFmtId="0" fontId="52" fillId="26" borderId="50" xfId="0" applyFont="1" applyFill="1" applyBorder="1" applyAlignment="1" applyProtection="1">
      <alignment horizontal="center" vertical="center" wrapText="1"/>
      <protection hidden="1"/>
    </xf>
    <xf numFmtId="0" fontId="52" fillId="26" borderId="84" xfId="0" applyFont="1" applyFill="1" applyBorder="1" applyAlignment="1" applyProtection="1">
      <alignment horizontal="center" vertical="center" wrapText="1"/>
      <protection hidden="1"/>
    </xf>
    <xf numFmtId="0" fontId="52" fillId="25" borderId="49" xfId="6" applyFont="1" applyFill="1" applyBorder="1" applyAlignment="1">
      <alignment horizontal="center" vertical="center" wrapText="1"/>
      <protection hidden="1"/>
    </xf>
    <xf numFmtId="0" fontId="52" fillId="25" borderId="84" xfId="6" applyFont="1" applyFill="1" applyBorder="1" applyAlignment="1">
      <alignment horizontal="center" vertical="center" wrapText="1"/>
      <protection hidden="1"/>
    </xf>
    <xf numFmtId="0" fontId="52" fillId="25" borderId="85" xfId="6" applyFont="1" applyFill="1" applyBorder="1" applyAlignment="1">
      <alignment horizontal="center" vertical="center" wrapText="1"/>
      <protection hidden="1"/>
    </xf>
    <xf numFmtId="0" fontId="35" fillId="11" borderId="85" xfId="0" applyFont="1" applyFill="1" applyBorder="1" applyAlignment="1" applyProtection="1">
      <alignment horizontal="center" vertical="center"/>
      <protection hidden="1"/>
    </xf>
    <xf numFmtId="0" fontId="64" fillId="30" borderId="55" xfId="5" applyFont="1" applyFill="1" applyBorder="1" applyAlignment="1">
      <alignment horizontal="center" vertical="center"/>
      <protection hidden="1"/>
    </xf>
    <xf numFmtId="0" fontId="64" fillId="30" borderId="83" xfId="5" applyFont="1" applyFill="1" applyBorder="1" applyAlignment="1">
      <alignment horizontal="center" vertical="center"/>
      <protection hidden="1"/>
    </xf>
    <xf numFmtId="0" fontId="64" fillId="30" borderId="54" xfId="5" applyFont="1" applyFill="1" applyBorder="1" applyAlignment="1">
      <alignment horizontal="center" vertical="center"/>
      <protection hidden="1"/>
    </xf>
    <xf numFmtId="0" fontId="35" fillId="11" borderId="50" xfId="0" applyFont="1" applyFill="1" applyBorder="1" applyAlignment="1" applyProtection="1">
      <alignment horizontal="center" vertical="center"/>
      <protection hidden="1"/>
    </xf>
    <xf numFmtId="0" fontId="51" fillId="8" borderId="0" xfId="0" applyFont="1" applyFill="1" applyAlignment="1">
      <alignment horizontal="center" vertical="center" wrapText="1"/>
    </xf>
    <xf numFmtId="0" fontId="51" fillId="8" borderId="19" xfId="0" applyFont="1" applyFill="1" applyBorder="1" applyAlignment="1">
      <alignment horizontal="center" vertical="center" wrapText="1"/>
    </xf>
    <xf numFmtId="0" fontId="35" fillId="11" borderId="34" xfId="0" applyFont="1" applyFill="1" applyBorder="1" applyAlignment="1">
      <alignment horizontal="center" vertical="center"/>
    </xf>
    <xf numFmtId="0" fontId="63" fillId="22" borderId="81" xfId="5" applyFont="1" applyFill="1" applyBorder="1" applyAlignment="1">
      <alignment horizontal="center" vertical="center"/>
      <protection hidden="1"/>
    </xf>
    <xf numFmtId="0" fontId="63" fillId="22" borderId="80" xfId="5" applyFont="1" applyFill="1" applyBorder="1" applyAlignment="1">
      <alignment horizontal="center" vertical="center"/>
      <protection hidden="1"/>
    </xf>
    <xf numFmtId="0" fontId="63" fillId="22" borderId="88" xfId="5" applyFont="1" applyFill="1" applyBorder="1" applyAlignment="1">
      <alignment horizontal="center" vertical="center"/>
      <protection hidden="1"/>
    </xf>
    <xf numFmtId="0" fontId="0" fillId="8" borderId="0" xfId="0" applyFill="1" applyProtection="1">
      <protection hidden="1"/>
    </xf>
    <xf numFmtId="0" fontId="0" fillId="31" borderId="0" xfId="0" applyFill="1"/>
    <xf numFmtId="0" fontId="28" fillId="14" borderId="100" xfId="0" applyFont="1" applyFill="1" applyBorder="1" applyProtection="1">
      <protection locked="0"/>
    </xf>
    <xf numFmtId="14" fontId="28" fillId="14" borderId="101" xfId="0" applyNumberFormat="1" applyFont="1" applyFill="1" applyBorder="1" applyProtection="1">
      <protection locked="0"/>
    </xf>
    <xf numFmtId="0" fontId="28" fillId="14" borderId="101" xfId="0" applyFont="1" applyFill="1" applyBorder="1" applyProtection="1">
      <protection locked="0"/>
    </xf>
    <xf numFmtId="0" fontId="28" fillId="14" borderId="102" xfId="0" applyFont="1" applyFill="1" applyBorder="1" applyProtection="1">
      <protection locked="0"/>
    </xf>
    <xf numFmtId="0" fontId="28" fillId="20" borderId="16" xfId="0" applyFont="1" applyFill="1" applyBorder="1" applyProtection="1">
      <protection locked="0"/>
    </xf>
    <xf numFmtId="0" fontId="28" fillId="14" borderId="16" xfId="0" applyFont="1" applyFill="1" applyBorder="1" applyProtection="1">
      <protection locked="0"/>
    </xf>
    <xf numFmtId="0" fontId="28" fillId="24" borderId="100" xfId="0" applyFont="1" applyFill="1" applyBorder="1" applyProtection="1">
      <protection locked="0"/>
    </xf>
    <xf numFmtId="0" fontId="28" fillId="24" borderId="102" xfId="0" applyFont="1" applyFill="1" applyBorder="1" applyProtection="1">
      <protection locked="0"/>
    </xf>
    <xf numFmtId="14" fontId="28" fillId="7" borderId="0" xfId="0" applyNumberFormat="1" applyFont="1" applyFill="1"/>
    <xf numFmtId="14" fontId="0" fillId="0" borderId="0" xfId="0" applyNumberFormat="1"/>
    <xf numFmtId="0" fontId="13" fillId="8" borderId="0" xfId="0" applyFont="1" applyFill="1" applyProtection="1">
      <protection hidden="1"/>
    </xf>
    <xf numFmtId="0" fontId="65" fillId="28" borderId="0" xfId="0" applyFont="1" applyFill="1" applyProtection="1">
      <protection hidden="1"/>
    </xf>
    <xf numFmtId="0" fontId="51" fillId="7" borderId="0" xfId="0" applyFont="1" applyFill="1" applyAlignment="1" applyProtection="1">
      <alignment horizontal="center"/>
      <protection hidden="1"/>
    </xf>
    <xf numFmtId="0" fontId="56" fillId="10" borderId="0" xfId="0" applyFont="1" applyFill="1" applyAlignment="1" applyProtection="1">
      <alignment horizontal="left" vertical="center" wrapText="1"/>
      <protection hidden="1"/>
    </xf>
    <xf numFmtId="0" fontId="32" fillId="9" borderId="0" xfId="0" applyFont="1" applyFill="1" applyAlignment="1" applyProtection="1">
      <alignment horizontal="left" vertical="center" wrapText="1"/>
      <protection hidden="1"/>
    </xf>
    <xf numFmtId="0" fontId="35" fillId="10" borderId="23" xfId="0" applyFont="1" applyFill="1" applyBorder="1" applyAlignment="1" applyProtection="1">
      <alignment horizontal="left" vertical="center" indent="2"/>
      <protection hidden="1"/>
    </xf>
    <xf numFmtId="0" fontId="35" fillId="10" borderId="34" xfId="0" applyFont="1" applyFill="1" applyBorder="1" applyAlignment="1" applyProtection="1">
      <alignment horizontal="left" vertical="center" indent="2"/>
      <protection hidden="1"/>
    </xf>
    <xf numFmtId="0" fontId="35" fillId="10" borderId="37" xfId="0" applyFont="1" applyFill="1" applyBorder="1" applyAlignment="1" applyProtection="1">
      <alignment horizontal="left" vertical="center" indent="2"/>
      <protection hidden="1"/>
    </xf>
    <xf numFmtId="0" fontId="35" fillId="10" borderId="24" xfId="0" applyFont="1" applyFill="1" applyBorder="1" applyAlignment="1" applyProtection="1">
      <alignment horizontal="left" vertical="center" indent="2"/>
      <protection hidden="1"/>
    </xf>
    <xf numFmtId="0" fontId="51" fillId="7" borderId="0" xfId="0" applyFont="1" applyFill="1" applyAlignment="1" applyProtection="1">
      <alignment horizontal="center" wrapText="1"/>
      <protection hidden="1"/>
    </xf>
    <xf numFmtId="0" fontId="35" fillId="12" borderId="74" xfId="0" applyFont="1" applyFill="1" applyBorder="1" applyAlignment="1" applyProtection="1">
      <alignment horizontal="center" vertical="center" wrapText="1"/>
      <protection locked="0"/>
    </xf>
    <xf numFmtId="0" fontId="35" fillId="12" borderId="11" xfId="0" applyFont="1" applyFill="1" applyBorder="1" applyAlignment="1" applyProtection="1">
      <alignment horizontal="center" vertical="center" wrapText="1"/>
      <protection locked="0"/>
    </xf>
    <xf numFmtId="0" fontId="35" fillId="12" borderId="73" xfId="0" applyFont="1" applyFill="1" applyBorder="1" applyAlignment="1" applyProtection="1">
      <alignment horizontal="center" vertical="center" wrapText="1"/>
      <protection locked="0"/>
    </xf>
    <xf numFmtId="0" fontId="35" fillId="12" borderId="7" xfId="0" applyFont="1" applyFill="1" applyBorder="1" applyAlignment="1" applyProtection="1">
      <alignment horizontal="center" vertical="center" wrapText="1"/>
      <protection locked="0"/>
    </xf>
    <xf numFmtId="0" fontId="35" fillId="10" borderId="3" xfId="0" applyFont="1" applyFill="1" applyBorder="1" applyAlignment="1" applyProtection="1">
      <alignment horizontal="center" vertical="center"/>
      <protection hidden="1"/>
    </xf>
    <xf numFmtId="0" fontId="35" fillId="10" borderId="38" xfId="0" applyFont="1" applyFill="1" applyBorder="1" applyAlignment="1" applyProtection="1">
      <alignment horizontal="center" vertical="center"/>
      <protection hidden="1"/>
    </xf>
    <xf numFmtId="14" fontId="35" fillId="10" borderId="6" xfId="0" applyNumberFormat="1" applyFont="1" applyFill="1" applyBorder="1" applyAlignment="1" applyProtection="1">
      <alignment horizontal="center" vertical="center"/>
      <protection locked="0"/>
    </xf>
    <xf numFmtId="14" fontId="35" fillId="10" borderId="7" xfId="0" applyNumberFormat="1" applyFont="1" applyFill="1" applyBorder="1" applyAlignment="1" applyProtection="1">
      <alignment horizontal="center" vertical="center"/>
      <protection locked="0"/>
    </xf>
    <xf numFmtId="0" fontId="35" fillId="12" borderId="10" xfId="0" applyFont="1" applyFill="1" applyBorder="1" applyAlignment="1" applyProtection="1">
      <alignment horizontal="center" vertical="center" wrapText="1"/>
      <protection locked="0"/>
    </xf>
    <xf numFmtId="0" fontId="35" fillId="12" borderId="6" xfId="0" applyFont="1" applyFill="1" applyBorder="1" applyAlignment="1" applyProtection="1">
      <alignment horizontal="center" vertical="center" wrapText="1"/>
      <protection hidden="1"/>
    </xf>
    <xf numFmtId="0" fontId="35" fillId="12" borderId="7" xfId="0" applyFont="1" applyFill="1" applyBorder="1" applyAlignment="1" applyProtection="1">
      <alignment horizontal="center" vertical="center" wrapText="1"/>
      <protection hidden="1"/>
    </xf>
    <xf numFmtId="164" fontId="58" fillId="21" borderId="62" xfId="7" applyNumberFormat="1" applyFont="1" applyFill="1" applyBorder="1" applyAlignment="1" applyProtection="1">
      <alignment horizontal="center" vertical="center"/>
      <protection hidden="1"/>
    </xf>
    <xf numFmtId="164" fontId="58" fillId="21" borderId="53" xfId="7" applyNumberFormat="1" applyFont="1" applyFill="1" applyBorder="1" applyAlignment="1" applyProtection="1">
      <alignment horizontal="center" vertical="center"/>
      <protection hidden="1"/>
    </xf>
    <xf numFmtId="164" fontId="58" fillId="21" borderId="63" xfId="7" applyNumberFormat="1" applyFont="1" applyFill="1" applyBorder="1" applyAlignment="1" applyProtection="1">
      <alignment horizontal="center" vertical="center"/>
      <protection hidden="1"/>
    </xf>
    <xf numFmtId="164" fontId="58" fillId="21" borderId="56" xfId="7" applyNumberFormat="1" applyFont="1" applyFill="1" applyBorder="1" applyAlignment="1" applyProtection="1">
      <alignment horizontal="center" vertical="center"/>
      <protection hidden="1"/>
    </xf>
    <xf numFmtId="164" fontId="58" fillId="21" borderId="61" xfId="7" applyNumberFormat="1" applyFont="1" applyFill="1" applyBorder="1" applyAlignment="1" applyProtection="1">
      <alignment horizontal="center" vertical="center"/>
      <protection hidden="1"/>
    </xf>
    <xf numFmtId="164" fontId="58" fillId="21" borderId="51" xfId="7" applyNumberFormat="1" applyFont="1" applyFill="1" applyBorder="1" applyAlignment="1" applyProtection="1">
      <alignment horizontal="center" vertical="center"/>
      <protection hidden="1"/>
    </xf>
    <xf numFmtId="0" fontId="35" fillId="8" borderId="17" xfId="0" applyFont="1" applyFill="1" applyBorder="1" applyAlignment="1" applyProtection="1">
      <alignment horizontal="left" vertical="center" wrapText="1"/>
      <protection hidden="1"/>
    </xf>
    <xf numFmtId="0" fontId="35" fillId="8" borderId="0" xfId="0" applyFont="1" applyFill="1" applyAlignment="1" applyProtection="1">
      <alignment horizontal="left" vertical="center"/>
      <protection hidden="1"/>
    </xf>
    <xf numFmtId="0" fontId="35" fillId="8" borderId="19" xfId="0" applyFont="1" applyFill="1" applyBorder="1" applyAlignment="1" applyProtection="1">
      <alignment horizontal="left" vertical="center"/>
      <protection hidden="1"/>
    </xf>
    <xf numFmtId="0" fontId="35" fillId="8" borderId="25" xfId="0" applyFont="1" applyFill="1" applyBorder="1" applyAlignment="1" applyProtection="1">
      <alignment horizontal="left" vertical="center" wrapText="1"/>
      <protection hidden="1"/>
    </xf>
    <xf numFmtId="0" fontId="35" fillId="8" borderId="14" xfId="0" applyFont="1" applyFill="1" applyBorder="1" applyAlignment="1" applyProtection="1">
      <alignment horizontal="left" vertical="center"/>
      <protection hidden="1"/>
    </xf>
    <xf numFmtId="0" fontId="35" fillId="8" borderId="22" xfId="0" applyFont="1" applyFill="1" applyBorder="1" applyAlignment="1" applyProtection="1">
      <alignment horizontal="left" vertical="center"/>
      <protection hidden="1"/>
    </xf>
    <xf numFmtId="0" fontId="27" fillId="9" borderId="23" xfId="6" applyFont="1" applyFill="1" applyBorder="1" applyAlignment="1">
      <alignment horizontal="center" vertical="center" wrapText="1"/>
      <protection hidden="1"/>
    </xf>
    <xf numFmtId="0" fontId="27" fillId="9" borderId="34" xfId="6" applyFont="1" applyFill="1" applyBorder="1" applyAlignment="1">
      <alignment horizontal="center" vertical="center" wrapText="1"/>
      <protection hidden="1"/>
    </xf>
    <xf numFmtId="0" fontId="52" fillId="25" borderId="49" xfId="6" applyFont="1" applyFill="1" applyBorder="1">
      <alignment horizontal="left" vertical="center" wrapText="1"/>
      <protection hidden="1"/>
    </xf>
    <xf numFmtId="0" fontId="52" fillId="25" borderId="50" xfId="6" applyFont="1" applyFill="1" applyBorder="1">
      <alignment horizontal="left" vertical="center" wrapText="1"/>
      <protection hidden="1"/>
    </xf>
    <xf numFmtId="0" fontId="52" fillId="25" borderId="52" xfId="6" applyFont="1" applyFill="1" applyBorder="1">
      <alignment horizontal="left" vertical="center" wrapText="1"/>
      <protection hidden="1"/>
    </xf>
    <xf numFmtId="0" fontId="52" fillId="25" borderId="0" xfId="6" applyFont="1" applyFill="1" applyBorder="1">
      <alignment horizontal="left" vertical="center" wrapText="1"/>
      <protection hidden="1"/>
    </xf>
    <xf numFmtId="0" fontId="52" fillId="25" borderId="54" xfId="6" applyFont="1" applyFill="1" applyBorder="1">
      <alignment horizontal="left" vertical="center" wrapText="1"/>
      <protection hidden="1"/>
    </xf>
    <xf numFmtId="0" fontId="52" fillId="25" borderId="55" xfId="6" applyFont="1" applyFill="1" applyBorder="1">
      <alignment horizontal="left" vertical="center" wrapText="1"/>
      <protection hidden="1"/>
    </xf>
    <xf numFmtId="0" fontId="35" fillId="11" borderId="54" xfId="0" applyFont="1" applyFill="1" applyBorder="1" applyAlignment="1" applyProtection="1">
      <alignment horizontal="left" vertical="center"/>
      <protection hidden="1"/>
    </xf>
    <xf numFmtId="0" fontId="35" fillId="11" borderId="55" xfId="0" applyFont="1" applyFill="1" applyBorder="1" applyAlignment="1" applyProtection="1">
      <alignment horizontal="left" vertical="center"/>
      <protection hidden="1"/>
    </xf>
    <xf numFmtId="0" fontId="35" fillId="11" borderId="49" xfId="0" applyFont="1" applyFill="1" applyBorder="1" applyAlignment="1" applyProtection="1">
      <alignment horizontal="left" vertical="center"/>
      <protection hidden="1"/>
    </xf>
    <xf numFmtId="0" fontId="35" fillId="11" borderId="50" xfId="0" applyFont="1" applyFill="1" applyBorder="1" applyAlignment="1" applyProtection="1">
      <alignment horizontal="left" vertical="center"/>
      <protection hidden="1"/>
    </xf>
    <xf numFmtId="0" fontId="52" fillId="26" borderId="52" xfId="0" applyFont="1" applyFill="1" applyBorder="1" applyAlignment="1" applyProtection="1">
      <alignment horizontal="left" vertical="center"/>
      <protection hidden="1"/>
    </xf>
    <xf numFmtId="0" fontId="52" fillId="26" borderId="0" xfId="0" applyFont="1" applyFill="1" applyAlignment="1" applyProtection="1">
      <alignment horizontal="left" vertical="center"/>
      <protection hidden="1"/>
    </xf>
    <xf numFmtId="0" fontId="52" fillId="26" borderId="54" xfId="0" applyFont="1" applyFill="1" applyBorder="1" applyAlignment="1" applyProtection="1">
      <alignment horizontal="left" vertical="center"/>
      <protection hidden="1"/>
    </xf>
    <xf numFmtId="0" fontId="52" fillId="26" borderId="55" xfId="0" applyFont="1" applyFill="1" applyBorder="1" applyAlignment="1" applyProtection="1">
      <alignment horizontal="left" vertical="center"/>
      <protection hidden="1"/>
    </xf>
    <xf numFmtId="14" fontId="55" fillId="10" borderId="3" xfId="3" applyNumberFormat="1" applyFont="1" applyFill="1" applyBorder="1" applyAlignment="1" applyProtection="1">
      <alignment horizontal="center" vertical="center"/>
      <protection hidden="1"/>
    </xf>
    <xf numFmtId="14" fontId="55" fillId="10" borderId="38" xfId="3" applyNumberFormat="1" applyFont="1" applyFill="1" applyBorder="1" applyAlignment="1" applyProtection="1">
      <alignment horizontal="center" vertical="center"/>
      <protection hidden="1"/>
    </xf>
    <xf numFmtId="14" fontId="55" fillId="10" borderId="6" xfId="3" applyNumberFormat="1" applyFont="1" applyFill="1" applyBorder="1" applyAlignment="1" applyProtection="1">
      <alignment horizontal="center" vertical="center"/>
      <protection hidden="1"/>
    </xf>
    <xf numFmtId="14" fontId="55" fillId="10" borderId="7" xfId="3" applyNumberFormat="1" applyFont="1" applyFill="1" applyBorder="1" applyAlignment="1" applyProtection="1">
      <alignment horizontal="center" vertical="center"/>
      <protection hidden="1"/>
    </xf>
    <xf numFmtId="0" fontId="55" fillId="10" borderId="10" xfId="5" applyFont="1" applyFill="1" applyBorder="1" applyAlignment="1">
      <alignment horizontal="center" vertical="center"/>
      <protection hidden="1"/>
    </xf>
    <xf numFmtId="0" fontId="55" fillId="10" borderId="11" xfId="5" applyFont="1" applyFill="1" applyBorder="1" applyAlignment="1">
      <alignment horizontal="center" vertical="center"/>
      <protection hidden="1"/>
    </xf>
    <xf numFmtId="0" fontId="55" fillId="10" borderId="44" xfId="5" applyFont="1" applyFill="1" applyBorder="1" applyAlignment="1">
      <alignment horizontal="center" vertical="center"/>
      <protection hidden="1"/>
    </xf>
    <xf numFmtId="0" fontId="55" fillId="10" borderId="41" xfId="5" applyFont="1" applyFill="1" applyBorder="1" applyAlignment="1">
      <alignment horizontal="center" vertical="center"/>
      <protection hidden="1"/>
    </xf>
    <xf numFmtId="164" fontId="59" fillId="21" borderId="62" xfId="7" applyNumberFormat="1" applyFont="1" applyFill="1" applyBorder="1" applyAlignment="1" applyProtection="1">
      <alignment horizontal="center" vertical="center"/>
      <protection hidden="1"/>
    </xf>
    <xf numFmtId="164" fontId="59" fillId="21" borderId="47" xfId="7" applyNumberFormat="1" applyFont="1" applyFill="1" applyBorder="1" applyAlignment="1" applyProtection="1">
      <alignment horizontal="center" vertical="center"/>
      <protection hidden="1"/>
    </xf>
    <xf numFmtId="164" fontId="59" fillId="21" borderId="63" xfId="7" applyNumberFormat="1" applyFont="1" applyFill="1" applyBorder="1" applyAlignment="1" applyProtection="1">
      <alignment horizontal="center" vertical="center"/>
      <protection hidden="1"/>
    </xf>
    <xf numFmtId="164" fontId="59" fillId="21" borderId="60" xfId="7" applyNumberFormat="1" applyFont="1" applyFill="1" applyBorder="1" applyAlignment="1" applyProtection="1">
      <alignment horizontal="center" vertical="center"/>
      <protection hidden="1"/>
    </xf>
    <xf numFmtId="164" fontId="59" fillId="21" borderId="61" xfId="7" applyNumberFormat="1" applyFont="1" applyFill="1" applyBorder="1" applyAlignment="1" applyProtection="1">
      <alignment horizontal="center" vertical="center"/>
      <protection hidden="1"/>
    </xf>
    <xf numFmtId="164" fontId="59" fillId="21" borderId="59" xfId="7" applyNumberFormat="1" applyFont="1" applyFill="1" applyBorder="1" applyAlignment="1" applyProtection="1">
      <alignment horizontal="center" vertical="center"/>
      <protection hidden="1"/>
    </xf>
    <xf numFmtId="164" fontId="59" fillId="27" borderId="48" xfId="7" applyNumberFormat="1" applyFont="1" applyFill="1" applyBorder="1" applyAlignment="1" applyProtection="1">
      <alignment horizontal="center" vertical="center"/>
      <protection hidden="1"/>
    </xf>
    <xf numFmtId="164" fontId="59" fillId="27" borderId="53" xfId="7" applyNumberFormat="1" applyFont="1" applyFill="1" applyBorder="1" applyAlignment="1" applyProtection="1">
      <alignment horizontal="center" vertical="center"/>
      <protection hidden="1"/>
    </xf>
    <xf numFmtId="164" fontId="59" fillId="27" borderId="58" xfId="7" applyNumberFormat="1" applyFont="1" applyFill="1" applyBorder="1" applyAlignment="1" applyProtection="1">
      <alignment horizontal="center" vertical="center"/>
      <protection hidden="1"/>
    </xf>
    <xf numFmtId="164" fontId="59" fillId="27" borderId="56" xfId="7" applyNumberFormat="1" applyFont="1" applyFill="1" applyBorder="1" applyAlignment="1" applyProtection="1">
      <alignment horizontal="center" vertical="center"/>
      <protection hidden="1"/>
    </xf>
    <xf numFmtId="164" fontId="59" fillId="27" borderId="57" xfId="7" applyNumberFormat="1" applyFont="1" applyFill="1" applyBorder="1" applyAlignment="1" applyProtection="1">
      <alignment horizontal="center" vertical="center"/>
      <protection hidden="1"/>
    </xf>
    <xf numFmtId="164" fontId="59" fillId="27" borderId="51" xfId="7" applyNumberFormat="1" applyFont="1" applyFill="1" applyBorder="1" applyAlignment="1" applyProtection="1">
      <alignment horizontal="center" vertical="center"/>
      <protection hidden="1"/>
    </xf>
    <xf numFmtId="0" fontId="43" fillId="10" borderId="34" xfId="6" applyFont="1" applyFill="1" applyBorder="1" applyAlignment="1">
      <alignment horizontal="center" vertical="center" wrapText="1"/>
      <protection hidden="1"/>
    </xf>
    <xf numFmtId="0" fontId="43" fillId="10" borderId="23" xfId="6" applyFont="1" applyFill="1" applyBorder="1" applyAlignment="1">
      <alignment horizontal="center" vertical="center" wrapText="1"/>
      <protection hidden="1"/>
    </xf>
    <xf numFmtId="0" fontId="43" fillId="10" borderId="21" xfId="6" applyFont="1" applyFill="1" applyBorder="1" applyAlignment="1">
      <alignment horizontal="center" vertical="center" wrapText="1"/>
      <protection hidden="1"/>
    </xf>
    <xf numFmtId="0" fontId="27" fillId="8" borderId="23" xfId="6" applyFont="1" applyFill="1" applyBorder="1" applyAlignment="1">
      <alignment horizontal="center" vertical="center" wrapText="1"/>
      <protection hidden="1"/>
    </xf>
    <xf numFmtId="0" fontId="27" fillId="8" borderId="21" xfId="6" applyFont="1" applyFill="1" applyBorder="1" applyAlignment="1">
      <alignment horizontal="center" vertical="center" wrapText="1"/>
      <protection hidden="1"/>
    </xf>
    <xf numFmtId="0" fontId="52" fillId="26" borderId="49" xfId="0" applyFont="1" applyFill="1" applyBorder="1" applyAlignment="1" applyProtection="1">
      <alignment horizontal="left" vertical="center"/>
      <protection hidden="1"/>
    </xf>
    <xf numFmtId="0" fontId="52" fillId="26" borderId="50" xfId="0" applyFont="1" applyFill="1" applyBorder="1" applyAlignment="1" applyProtection="1">
      <alignment horizontal="left" vertical="center"/>
      <protection hidden="1"/>
    </xf>
    <xf numFmtId="0" fontId="35" fillId="8" borderId="25" xfId="0" applyFont="1" applyFill="1" applyBorder="1" applyAlignment="1" applyProtection="1">
      <alignment horizontal="left" vertical="center"/>
      <protection hidden="1"/>
    </xf>
    <xf numFmtId="0" fontId="35" fillId="8" borderId="17" xfId="0" applyFont="1" applyFill="1" applyBorder="1" applyAlignment="1" applyProtection="1">
      <alignment horizontal="left" vertical="center"/>
      <protection hidden="1"/>
    </xf>
    <xf numFmtId="0" fontId="35" fillId="8" borderId="23" xfId="0" applyFont="1" applyFill="1" applyBorder="1" applyAlignment="1" applyProtection="1">
      <alignment horizontal="left" vertical="center"/>
      <protection hidden="1"/>
    </xf>
    <xf numFmtId="0" fontId="35" fillId="8" borderId="34" xfId="0" applyFont="1" applyFill="1" applyBorder="1" applyAlignment="1" applyProtection="1">
      <alignment horizontal="left" vertical="center"/>
      <protection hidden="1"/>
    </xf>
    <xf numFmtId="0" fontId="35" fillId="8" borderId="21" xfId="0" applyFont="1" applyFill="1" applyBorder="1" applyAlignment="1" applyProtection="1">
      <alignment horizontal="left" vertical="center"/>
      <protection hidden="1"/>
    </xf>
    <xf numFmtId="0" fontId="50" fillId="10" borderId="87" xfId="6" applyFont="1" applyFill="1" applyBorder="1" applyAlignment="1">
      <alignment horizontal="left" vertical="center" wrapText="1" indent="3"/>
      <protection hidden="1"/>
    </xf>
    <xf numFmtId="0" fontId="50" fillId="10" borderId="89" xfId="6" applyFont="1" applyFill="1" applyBorder="1" applyAlignment="1">
      <alignment horizontal="left" vertical="center" wrapText="1" indent="3"/>
      <protection hidden="1"/>
    </xf>
    <xf numFmtId="0" fontId="27" fillId="8" borderId="14" xfId="6" applyFont="1" applyFill="1" applyBorder="1" applyAlignment="1">
      <alignment horizontal="center" vertical="center" wrapText="1"/>
      <protection hidden="1"/>
    </xf>
    <xf numFmtId="0" fontId="27" fillId="8" borderId="22" xfId="6" applyFont="1" applyFill="1" applyBorder="1" applyAlignment="1">
      <alignment horizontal="center" vertical="center" wrapText="1"/>
      <protection hidden="1"/>
    </xf>
    <xf numFmtId="0" fontId="27" fillId="8" borderId="25" xfId="6" applyFont="1" applyFill="1" applyBorder="1" applyAlignment="1">
      <alignment horizontal="center" vertical="center" wrapText="1"/>
      <protection hidden="1"/>
    </xf>
    <xf numFmtId="0" fontId="61" fillId="8" borderId="18" xfId="6" applyFont="1" applyFill="1" applyBorder="1" applyAlignment="1">
      <alignment horizontal="center" vertical="center" wrapText="1"/>
      <protection hidden="1"/>
    </xf>
    <xf numFmtId="0" fontId="61" fillId="8" borderId="24" xfId="6" applyFont="1" applyFill="1" applyBorder="1" applyAlignment="1">
      <alignment horizontal="center" vertical="center" wrapText="1"/>
      <protection hidden="1"/>
    </xf>
    <xf numFmtId="0" fontId="61" fillId="8" borderId="34" xfId="6" applyFont="1" applyFill="1" applyBorder="1" applyAlignment="1">
      <alignment horizontal="center" vertical="center" wrapText="1"/>
      <protection hidden="1"/>
    </xf>
    <xf numFmtId="0" fontId="61" fillId="8" borderId="21" xfId="6" applyFont="1" applyFill="1" applyBorder="1" applyAlignment="1">
      <alignment horizontal="center" vertical="center" wrapText="1"/>
      <protection hidden="1"/>
    </xf>
    <xf numFmtId="0" fontId="27" fillId="28" borderId="52" xfId="0" applyFont="1" applyFill="1" applyBorder="1" applyAlignment="1" applyProtection="1">
      <alignment horizontal="left" vertical="center"/>
      <protection hidden="1"/>
    </xf>
    <xf numFmtId="0" fontId="27" fillId="28" borderId="86" xfId="0" applyFont="1" applyFill="1" applyBorder="1" applyAlignment="1" applyProtection="1">
      <alignment horizontal="left" vertical="center"/>
      <protection hidden="1"/>
    </xf>
    <xf numFmtId="0" fontId="27" fillId="8" borderId="49" xfId="0" applyFont="1" applyFill="1" applyBorder="1" applyAlignment="1" applyProtection="1">
      <alignment horizontal="center" vertical="center" wrapText="1"/>
      <protection hidden="1"/>
    </xf>
    <xf numFmtId="0" fontId="27" fillId="8" borderId="82" xfId="0" applyFont="1" applyFill="1" applyBorder="1" applyAlignment="1" applyProtection="1">
      <alignment horizontal="center" vertical="center" wrapText="1"/>
      <protection hidden="1"/>
    </xf>
    <xf numFmtId="0" fontId="51" fillId="8" borderId="34" xfId="0" applyFont="1" applyFill="1" applyBorder="1" applyAlignment="1">
      <alignment horizontal="center" vertical="center" wrapText="1"/>
    </xf>
    <xf numFmtId="0" fontId="51" fillId="8" borderId="21" xfId="0" applyFont="1" applyFill="1" applyBorder="1" applyAlignment="1">
      <alignment horizontal="center" vertical="center" wrapText="1"/>
    </xf>
    <xf numFmtId="0" fontId="50" fillId="10" borderId="96" xfId="6" applyFont="1" applyFill="1" applyBorder="1" applyAlignment="1">
      <alignment horizontal="left" vertical="center" wrapText="1" indent="6"/>
      <protection hidden="1"/>
    </xf>
    <xf numFmtId="0" fontId="50" fillId="10" borderId="97" xfId="6" applyFont="1" applyFill="1" applyBorder="1" applyAlignment="1">
      <alignment horizontal="left" vertical="center" wrapText="1" indent="6"/>
      <protection hidden="1"/>
    </xf>
    <xf numFmtId="0" fontId="50" fillId="10" borderId="52" xfId="0" applyFont="1" applyFill="1" applyBorder="1" applyAlignment="1" applyProtection="1">
      <alignment horizontal="left" vertical="center" wrapText="1" indent="6"/>
      <protection hidden="1"/>
    </xf>
    <xf numFmtId="0" fontId="50" fillId="10" borderId="86" xfId="0" applyFont="1" applyFill="1" applyBorder="1" applyAlignment="1" applyProtection="1">
      <alignment horizontal="left" vertical="center" wrapText="1" indent="6"/>
      <protection hidden="1"/>
    </xf>
    <xf numFmtId="0" fontId="50" fillId="10" borderId="92" xfId="6" applyFont="1" applyFill="1" applyBorder="1" applyAlignment="1">
      <alignment horizontal="left" vertical="center" wrapText="1" indent="6"/>
      <protection hidden="1"/>
    </xf>
    <xf numFmtId="0" fontId="50" fillId="10" borderId="93" xfId="6" applyFont="1" applyFill="1" applyBorder="1" applyAlignment="1">
      <alignment horizontal="left" vertical="center" wrapText="1" indent="6"/>
      <protection hidden="1"/>
    </xf>
    <xf numFmtId="0" fontId="50" fillId="10" borderId="54" xfId="0" applyFont="1" applyFill="1" applyBorder="1" applyAlignment="1" applyProtection="1">
      <alignment horizontal="left" vertical="center" wrapText="1" indent="6"/>
      <protection hidden="1"/>
    </xf>
    <xf numFmtId="0" fontId="50" fillId="10" borderId="83" xfId="0" applyFont="1" applyFill="1" applyBorder="1" applyAlignment="1" applyProtection="1">
      <alignment horizontal="left" vertical="center" wrapText="1" indent="6"/>
      <protection hidden="1"/>
    </xf>
    <xf numFmtId="0" fontId="50" fillId="10" borderId="94" xfId="0" applyFont="1" applyFill="1" applyBorder="1" applyAlignment="1" applyProtection="1">
      <alignment horizontal="left" vertical="center" wrapText="1" indent="3"/>
      <protection hidden="1"/>
    </xf>
    <xf numFmtId="0" fontId="50" fillId="10" borderId="95" xfId="0" applyFont="1" applyFill="1" applyBorder="1" applyAlignment="1" applyProtection="1">
      <alignment horizontal="left" vertical="center" wrapText="1" indent="3"/>
      <protection hidden="1"/>
    </xf>
    <xf numFmtId="0" fontId="50" fillId="10" borderId="94" xfId="6" applyFont="1" applyFill="1" applyBorder="1" applyAlignment="1">
      <alignment horizontal="left" vertical="center" wrapText="1" indent="3"/>
      <protection hidden="1"/>
    </xf>
    <xf numFmtId="0" fontId="50" fillId="10" borderId="95" xfId="6" applyFont="1" applyFill="1" applyBorder="1" applyAlignment="1">
      <alignment horizontal="left" vertical="center" wrapText="1" indent="3"/>
      <protection hidden="1"/>
    </xf>
    <xf numFmtId="0" fontId="50" fillId="10" borderId="98" xfId="6" applyFont="1" applyFill="1" applyBorder="1" applyAlignment="1">
      <alignment horizontal="left" vertical="center" wrapText="1" indent="6"/>
      <protection hidden="1"/>
    </xf>
    <xf numFmtId="0" fontId="50" fillId="10" borderId="99" xfId="6" applyFont="1" applyFill="1" applyBorder="1" applyAlignment="1">
      <alignment horizontal="left" vertical="center" wrapText="1" indent="6"/>
      <protection hidden="1"/>
    </xf>
    <xf numFmtId="14" fontId="55" fillId="10" borderId="4" xfId="3" applyNumberFormat="1" applyFont="1" applyFill="1" applyBorder="1" applyAlignment="1" applyProtection="1">
      <alignment horizontal="center" vertical="center"/>
      <protection hidden="1"/>
    </xf>
    <xf numFmtId="14" fontId="55" fillId="10" borderId="2" xfId="3" applyNumberFormat="1" applyFont="1" applyFill="1" applyBorder="1" applyAlignment="1" applyProtection="1">
      <alignment horizontal="center" vertical="center"/>
      <protection hidden="1"/>
    </xf>
    <xf numFmtId="0" fontId="55" fillId="10" borderId="40" xfId="5" applyFont="1" applyFill="1" applyBorder="1" applyAlignment="1">
      <alignment horizontal="center" vertical="center"/>
      <protection hidden="1"/>
    </xf>
    <xf numFmtId="0" fontId="55" fillId="10" borderId="42" xfId="5" applyFont="1" applyFill="1" applyBorder="1" applyAlignment="1">
      <alignment horizontal="center" vertical="center"/>
      <protection hidden="1"/>
    </xf>
    <xf numFmtId="0" fontId="50" fillId="10" borderId="90" xfId="6" applyFont="1" applyFill="1" applyBorder="1" applyAlignment="1">
      <alignment horizontal="left" vertical="center" wrapText="1" indent="3"/>
      <protection hidden="1"/>
    </xf>
    <xf numFmtId="0" fontId="50" fillId="10" borderId="91" xfId="6" applyFont="1" applyFill="1" applyBorder="1" applyAlignment="1">
      <alignment horizontal="left" vertical="center" wrapText="1" indent="3"/>
      <protection hidden="1"/>
    </xf>
    <xf numFmtId="0" fontId="35" fillId="8" borderId="0" xfId="0" applyFont="1" applyFill="1" applyAlignment="1" applyProtection="1">
      <alignment horizontal="left" vertical="center" wrapText="1"/>
      <protection hidden="1"/>
    </xf>
    <xf numFmtId="0" fontId="35" fillId="8" borderId="14" xfId="0" applyFont="1" applyFill="1" applyBorder="1" applyAlignment="1" applyProtection="1">
      <alignment horizontal="left" vertical="center" wrapText="1"/>
      <protection hidden="1"/>
    </xf>
    <xf numFmtId="0" fontId="35" fillId="11" borderId="23" xfId="0" applyFont="1" applyFill="1" applyBorder="1" applyAlignment="1" applyProtection="1">
      <alignment horizontal="left" vertical="center"/>
      <protection hidden="1"/>
    </xf>
    <xf numFmtId="0" fontId="35" fillId="11" borderId="21" xfId="0" applyFont="1" applyFill="1" applyBorder="1" applyAlignment="1" applyProtection="1">
      <alignment horizontal="left" vertical="center"/>
      <protection hidden="1"/>
    </xf>
    <xf numFmtId="0" fontId="35" fillId="11" borderId="25" xfId="0" applyFont="1" applyFill="1" applyBorder="1" applyAlignment="1" applyProtection="1">
      <alignment horizontal="left" vertical="center"/>
      <protection hidden="1"/>
    </xf>
    <xf numFmtId="0" fontId="35" fillId="11" borderId="22" xfId="0" applyFont="1" applyFill="1" applyBorder="1" applyAlignment="1" applyProtection="1">
      <alignment horizontal="left" vertical="center"/>
      <protection hidden="1"/>
    </xf>
    <xf numFmtId="0" fontId="52" fillId="26" borderId="23" xfId="0" applyFont="1" applyFill="1" applyBorder="1" applyAlignment="1" applyProtection="1">
      <alignment horizontal="left" vertical="center"/>
      <protection hidden="1"/>
    </xf>
    <xf numFmtId="0" fontId="52" fillId="26" borderId="21" xfId="0" applyFont="1" applyFill="1" applyBorder="1" applyAlignment="1" applyProtection="1">
      <alignment horizontal="left" vertical="center"/>
      <protection hidden="1"/>
    </xf>
    <xf numFmtId="0" fontId="52" fillId="26" borderId="17" xfId="0" applyFont="1" applyFill="1" applyBorder="1" applyAlignment="1" applyProtection="1">
      <alignment horizontal="left" vertical="center"/>
      <protection hidden="1"/>
    </xf>
    <xf numFmtId="0" fontId="52" fillId="26" borderId="19" xfId="0" applyFont="1" applyFill="1" applyBorder="1" applyAlignment="1" applyProtection="1">
      <alignment horizontal="left" vertical="center"/>
      <protection hidden="1"/>
    </xf>
    <xf numFmtId="0" fontId="52" fillId="26" borderId="25" xfId="0" applyFont="1" applyFill="1" applyBorder="1" applyAlignment="1" applyProtection="1">
      <alignment horizontal="left" vertical="center"/>
      <protection hidden="1"/>
    </xf>
    <xf numFmtId="0" fontId="52" fillId="26" borderId="22" xfId="0" applyFont="1" applyFill="1" applyBorder="1" applyAlignment="1" applyProtection="1">
      <alignment horizontal="left" vertical="center"/>
      <protection hidden="1"/>
    </xf>
    <xf numFmtId="0" fontId="52" fillId="25" borderId="23" xfId="6" applyFont="1" applyFill="1" applyBorder="1">
      <alignment horizontal="left" vertical="center" wrapText="1"/>
      <protection hidden="1"/>
    </xf>
    <xf numFmtId="0" fontId="52" fillId="25" borderId="21" xfId="6" applyFont="1" applyFill="1" applyBorder="1">
      <alignment horizontal="left" vertical="center" wrapText="1"/>
      <protection hidden="1"/>
    </xf>
    <xf numFmtId="0" fontId="52" fillId="25" borderId="17" xfId="6" applyFont="1" applyFill="1" applyBorder="1">
      <alignment horizontal="left" vertical="center" wrapText="1"/>
      <protection hidden="1"/>
    </xf>
    <xf numFmtId="0" fontId="52" fillId="25" borderId="19" xfId="6" applyFont="1" applyFill="1" applyBorder="1">
      <alignment horizontal="left" vertical="center" wrapText="1"/>
      <protection hidden="1"/>
    </xf>
    <xf numFmtId="0" fontId="52" fillId="25" borderId="25" xfId="6" applyFont="1" applyFill="1" applyBorder="1">
      <alignment horizontal="left" vertical="center" wrapText="1"/>
      <protection hidden="1"/>
    </xf>
    <xf numFmtId="0" fontId="52" fillId="25" borderId="22" xfId="6" applyFont="1" applyFill="1" applyBorder="1">
      <alignment horizontal="left" vertical="center" wrapText="1"/>
      <protection hidden="1"/>
    </xf>
    <xf numFmtId="0" fontId="0" fillId="6" borderId="23" xfId="0" applyFill="1" applyBorder="1" applyAlignment="1" applyProtection="1">
      <alignment horizontal="center" vertical="center"/>
      <protection hidden="1"/>
    </xf>
    <xf numFmtId="0" fontId="0" fillId="6" borderId="25" xfId="0" applyFill="1" applyBorder="1" applyAlignment="1" applyProtection="1">
      <alignment horizontal="center" vertical="center"/>
      <protection hidden="1"/>
    </xf>
    <xf numFmtId="0" fontId="46" fillId="18" borderId="23" xfId="0" applyFont="1" applyFill="1" applyBorder="1" applyAlignment="1">
      <alignment horizontal="center" vertical="center"/>
    </xf>
    <xf numFmtId="0" fontId="46" fillId="18" borderId="17" xfId="0" applyFont="1" applyFill="1" applyBorder="1" applyAlignment="1">
      <alignment horizontal="center" vertical="center"/>
    </xf>
    <xf numFmtId="0" fontId="46" fillId="18" borderId="25" xfId="0" applyFont="1" applyFill="1" applyBorder="1" applyAlignment="1">
      <alignment horizontal="center" vertical="center"/>
    </xf>
    <xf numFmtId="0" fontId="48" fillId="8" borderId="0" xfId="0" applyFont="1" applyFill="1" applyAlignment="1">
      <alignment horizontal="center" vertical="center" wrapText="1"/>
    </xf>
    <xf numFmtId="0" fontId="48" fillId="8" borderId="0" xfId="0" applyFont="1" applyFill="1" applyAlignment="1">
      <alignment horizontal="center" vertical="center"/>
    </xf>
    <xf numFmtId="0" fontId="29" fillId="10" borderId="0" xfId="0" applyFont="1" applyFill="1" applyAlignment="1" applyProtection="1">
      <alignment horizontal="left" vertical="center" wrapText="1"/>
      <protection hidden="1"/>
    </xf>
  </cellXfs>
  <cellStyles count="8">
    <cellStyle name="Explanatory Text" xfId="4" builtinId="53"/>
    <cellStyle name="Good" xfId="1" builtinId="26"/>
    <cellStyle name="Input" xfId="3" builtinId="20"/>
    <cellStyle name="Neutral" xfId="2" builtinId="28"/>
    <cellStyle name="Normal" xfId="0" builtinId="0"/>
    <cellStyle name="NSWTAG 1" xfId="5" xr:uid="{65B0FEFD-ABD6-4478-9E17-C0F862C6D95E}"/>
    <cellStyle name="NSWTAG 2" xfId="6" xr:uid="{D75F17D8-F657-49CF-9C05-553B9EFE2330}"/>
    <cellStyle name="Percent" xfId="7" builtinId="5"/>
  </cellStyles>
  <dxfs count="72"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A7D8F1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color rgb="FF414141"/>
      </font>
      <fill>
        <patternFill>
          <bgColor rgb="FF71C1E9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  <dxf>
      <font>
        <b val="0"/>
        <i/>
        <color theme="0" tint="-0.499984740745262"/>
      </font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8E9E4"/>
      <color rgb="FF0E3E56"/>
      <color rgb="FF9FD4EF"/>
      <color rgb="FF414141"/>
      <color rgb="FF19719F"/>
      <color rgb="FF42ADE2"/>
      <color rgb="FFEFC19F"/>
      <color rgb="FFDEF0FA"/>
      <color rgb="FF7AC5EA"/>
      <color rgb="FFB0DC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4742469649785593E-2"/>
          <c:y val="0.20136815427999871"/>
          <c:w val="0.97017278481370239"/>
          <c:h val="0.662030547250775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Summary_Graph_ref!$B$4</c:f>
              <c:strCache>
                <c:ptCount val="1"/>
                <c:pt idx="0">
                  <c:v> Quarter 1</c:v>
                </c:pt>
              </c:strCache>
            </c:strRef>
          </c:tx>
          <c:spPr>
            <a:solidFill>
              <a:srgbClr val="D66B4B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Summary_Graph_ref!$C$4:$H$4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20-4DC1-A0E5-477CD1DB8FF7}"/>
            </c:ext>
          </c:extLst>
        </c:ser>
        <c:ser>
          <c:idx val="1"/>
          <c:order val="1"/>
          <c:tx>
            <c:strRef>
              <c:f>Summary_Graph_ref!$B$5</c:f>
              <c:strCache>
                <c:ptCount val="1"/>
                <c:pt idx="0">
                  <c:v> Quarter 2</c:v>
                </c:pt>
              </c:strCache>
            </c:strRef>
          </c:tx>
          <c:spPr>
            <a:solidFill>
              <a:srgbClr val="EFC19F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Summary_Graph_ref!$C$5:$H$5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20-4DC1-A0E5-477CD1DB8FF7}"/>
            </c:ext>
          </c:extLst>
        </c:ser>
        <c:ser>
          <c:idx val="2"/>
          <c:order val="2"/>
          <c:tx>
            <c:strRef>
              <c:f>Summary_Graph_ref!$B$6</c:f>
              <c:strCache>
                <c:ptCount val="1"/>
                <c:pt idx="0">
                  <c:v> Quarter 3</c:v>
                </c:pt>
              </c:strCache>
            </c:strRef>
          </c:tx>
          <c:spPr>
            <a:solidFill>
              <a:srgbClr val="DEF0FA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Summary_Graph_ref!$C$6:$H$6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020-4DC1-A0E5-477CD1DB8FF7}"/>
            </c:ext>
          </c:extLst>
        </c:ser>
        <c:ser>
          <c:idx val="3"/>
          <c:order val="3"/>
          <c:tx>
            <c:strRef>
              <c:f>Summary_Graph_ref!$B$7</c:f>
              <c:strCache>
                <c:ptCount val="1"/>
                <c:pt idx="0">
                  <c:v> Quarter 4</c:v>
                </c:pt>
              </c:strCache>
            </c:strRef>
          </c:tx>
          <c:spPr>
            <a:solidFill>
              <a:srgbClr val="B0DCF2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Summary_Graph_ref!$C$7:$H$7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020-4DC1-A0E5-477CD1DB8FF7}"/>
            </c:ext>
          </c:extLst>
        </c:ser>
        <c:ser>
          <c:idx val="4"/>
          <c:order val="4"/>
          <c:tx>
            <c:strRef>
              <c:f>Summary_Graph_ref!$B$8</c:f>
              <c:strCache>
                <c:ptCount val="1"/>
                <c:pt idx="0">
                  <c:v> Quarter 5</c:v>
                </c:pt>
              </c:strCache>
            </c:strRef>
          </c:tx>
          <c:spPr>
            <a:solidFill>
              <a:srgbClr val="7AC5EA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Summary_Graph_ref!$C$8:$H$8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020-4DC1-A0E5-477CD1DB8FF7}"/>
            </c:ext>
          </c:extLst>
        </c:ser>
        <c:ser>
          <c:idx val="5"/>
          <c:order val="5"/>
          <c:tx>
            <c:strRef>
              <c:f>Summary_Graph_ref!$B$9</c:f>
              <c:strCache>
                <c:ptCount val="1"/>
                <c:pt idx="0">
                  <c:v> Quarter 6</c:v>
                </c:pt>
              </c:strCache>
            </c:strRef>
          </c:tx>
          <c:spPr>
            <a:solidFill>
              <a:srgbClr val="19719F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Summary_Graph_ref!$C$9:$H$9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020-4DC1-A0E5-477CD1DB8FF7}"/>
            </c:ext>
          </c:extLst>
        </c:ser>
        <c:ser>
          <c:idx val="6"/>
          <c:order val="6"/>
          <c:tx>
            <c:strRef>
              <c:f>Summary_Graph_ref!$B$10</c:f>
              <c:strCache>
                <c:ptCount val="1"/>
                <c:pt idx="0">
                  <c:v> Quarter 7</c:v>
                </c:pt>
              </c:strCache>
            </c:strRef>
          </c:tx>
          <c:spPr>
            <a:solidFill>
              <a:srgbClr val="0E3E56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Summary_Graph_ref!$C$10:$H$10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20-4DC1-A0E5-477CD1DB8FF7}"/>
            </c:ext>
          </c:extLst>
        </c:ser>
        <c:ser>
          <c:idx val="7"/>
          <c:order val="7"/>
          <c:tx>
            <c:strRef>
              <c:f>Summary_Graph_ref!$B$11</c:f>
              <c:strCache>
                <c:ptCount val="1"/>
                <c:pt idx="0">
                  <c:v> Quarter 8</c:v>
                </c:pt>
              </c:strCache>
            </c:strRef>
          </c:tx>
          <c:spPr>
            <a:solidFill>
              <a:srgbClr val="414141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Summary_Graph_ref!$C$11:$H$11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020-4DC1-A0E5-477CD1DB8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280959"/>
        <c:axId val="1088288943"/>
      </c:barChart>
      <c:catAx>
        <c:axId val="31028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88288943"/>
        <c:crosses val="autoZero"/>
        <c:auto val="1"/>
        <c:lblAlgn val="ctr"/>
        <c:lblOffset val="100"/>
        <c:noMultiLvlLbl val="0"/>
      </c:catAx>
      <c:valAx>
        <c:axId val="1088288943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310280959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Summary_Graph_ref!$B$4</c:f>
              <c:strCache>
                <c:ptCount val="1"/>
                <c:pt idx="0">
                  <c:v> Quarter 1</c:v>
                </c:pt>
              </c:strCache>
            </c:strRef>
          </c:tx>
          <c:spPr>
            <a:solidFill>
              <a:srgbClr val="D66B4B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Summary_Graph_ref!$C$4:$H$4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A7-482C-98D7-27AD88222F8C}"/>
            </c:ext>
          </c:extLst>
        </c:ser>
        <c:ser>
          <c:idx val="1"/>
          <c:order val="1"/>
          <c:tx>
            <c:strRef>
              <c:f>Summary_Graph_ref!$B$5</c:f>
              <c:strCache>
                <c:ptCount val="1"/>
                <c:pt idx="0">
                  <c:v> Quarter 2</c:v>
                </c:pt>
              </c:strCache>
            </c:strRef>
          </c:tx>
          <c:spPr>
            <a:solidFill>
              <a:srgbClr val="F8E9E4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Summary_Graph_ref!$C$5:$H$5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A7-482C-98D7-27AD88222F8C}"/>
            </c:ext>
          </c:extLst>
        </c:ser>
        <c:ser>
          <c:idx val="2"/>
          <c:order val="2"/>
          <c:tx>
            <c:strRef>
              <c:f>Summary_Graph_ref!$B$6</c:f>
              <c:strCache>
                <c:ptCount val="1"/>
                <c:pt idx="0">
                  <c:v> Quarter 3</c:v>
                </c:pt>
              </c:strCache>
            </c:strRef>
          </c:tx>
          <c:spPr>
            <a:solidFill>
              <a:srgbClr val="DEF0FA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Summary_Graph_ref!$C$6:$H$6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A7-482C-98D7-27AD88222F8C}"/>
            </c:ext>
          </c:extLst>
        </c:ser>
        <c:ser>
          <c:idx val="3"/>
          <c:order val="3"/>
          <c:tx>
            <c:strRef>
              <c:f>Summary_Graph_ref!$B$7</c:f>
              <c:strCache>
                <c:ptCount val="1"/>
                <c:pt idx="0">
                  <c:v> Quarter 4</c:v>
                </c:pt>
              </c:strCache>
            </c:strRef>
          </c:tx>
          <c:spPr>
            <a:solidFill>
              <a:srgbClr val="B0DCF2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Summary_Graph_ref!$C$7:$H$7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A7-482C-98D7-27AD88222F8C}"/>
            </c:ext>
          </c:extLst>
        </c:ser>
        <c:ser>
          <c:idx val="4"/>
          <c:order val="4"/>
          <c:tx>
            <c:strRef>
              <c:f>Summary_Graph_ref!$B$8</c:f>
              <c:strCache>
                <c:ptCount val="1"/>
                <c:pt idx="0">
                  <c:v> Quarter 5</c:v>
                </c:pt>
              </c:strCache>
            </c:strRef>
          </c:tx>
          <c:spPr>
            <a:solidFill>
              <a:srgbClr val="7AC5EA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Summary_Graph_ref!$C$8:$H$8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CA7-482C-98D7-27AD88222F8C}"/>
            </c:ext>
          </c:extLst>
        </c:ser>
        <c:ser>
          <c:idx val="5"/>
          <c:order val="5"/>
          <c:tx>
            <c:strRef>
              <c:f>Summary_Graph_ref!$B$9</c:f>
              <c:strCache>
                <c:ptCount val="1"/>
                <c:pt idx="0">
                  <c:v> Quarter 6</c:v>
                </c:pt>
              </c:strCache>
            </c:strRef>
          </c:tx>
          <c:spPr>
            <a:solidFill>
              <a:srgbClr val="19719F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Summary_Graph_ref!$C$9:$H$9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CA7-482C-98D7-27AD88222F8C}"/>
            </c:ext>
          </c:extLst>
        </c:ser>
        <c:ser>
          <c:idx val="6"/>
          <c:order val="6"/>
          <c:tx>
            <c:strRef>
              <c:f>Summary_Graph_ref!$B$10</c:f>
              <c:strCache>
                <c:ptCount val="1"/>
                <c:pt idx="0">
                  <c:v> Quarter 7</c:v>
                </c:pt>
              </c:strCache>
            </c:strRef>
          </c:tx>
          <c:spPr>
            <a:solidFill>
              <a:srgbClr val="0E3E56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Summary_Graph_ref!$C$10:$H$10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A7-482C-98D7-27AD88222F8C}"/>
            </c:ext>
          </c:extLst>
        </c:ser>
        <c:ser>
          <c:idx val="7"/>
          <c:order val="7"/>
          <c:tx>
            <c:strRef>
              <c:f>Summary_Graph_ref!$B$11</c:f>
              <c:strCache>
                <c:ptCount val="1"/>
                <c:pt idx="0">
                  <c:v> Quarter 8</c:v>
                </c:pt>
              </c:strCache>
            </c:strRef>
          </c:tx>
          <c:spPr>
            <a:solidFill>
              <a:srgbClr val="414141"/>
            </a:solidFill>
            <a:ln>
              <a:noFill/>
            </a:ln>
            <a:effectLst/>
          </c:spPr>
          <c:invertIfNegative val="0"/>
          <c:cat>
            <c:strRef>
              <c:f>Summary_Graph_ref!$C$3:$H$3</c:f>
              <c:strCache>
                <c:ptCount val="6"/>
                <c:pt idx="0">
                  <c:v>Summary Indicator</c:v>
                </c:pt>
                <c:pt idx="1">
                  <c:v>Component Indicator 1</c:v>
                </c:pt>
                <c:pt idx="2">
                  <c:v>Component Indicator 2</c:v>
                </c:pt>
                <c:pt idx="3">
                  <c:v>Component Indicator 3</c:v>
                </c:pt>
                <c:pt idx="4">
                  <c:v>Component Indicator 4</c:v>
                </c:pt>
                <c:pt idx="5">
                  <c:v>Component Indicator 5</c:v>
                </c:pt>
              </c:strCache>
            </c:strRef>
          </c:cat>
          <c:val>
            <c:numRef>
              <c:f>Summary_Graph_ref!$C$11:$H$11</c:f>
              <c:numCache>
                <c:formatCode>0%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CA7-482C-98D7-27AD88222F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0280959"/>
        <c:axId val="1088288943"/>
      </c:barChart>
      <c:catAx>
        <c:axId val="3102809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8288943"/>
        <c:crosses val="autoZero"/>
        <c:auto val="1"/>
        <c:lblAlgn val="ctr"/>
        <c:lblOffset val="100"/>
        <c:noMultiLvlLbl val="0"/>
      </c:catAx>
      <c:valAx>
        <c:axId val="108828894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10280959"/>
        <c:crosses val="autoZero"/>
        <c:crossBetween val="between"/>
      </c:valAx>
      <c:spPr>
        <a:noFill/>
        <a:ln w="9525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5" Type="http://schemas.openxmlformats.org/officeDocument/2006/relationships/image" Target="../media/image3.png"/><Relationship Id="rId4" Type="http://schemas.microsoft.com/office/2007/relationships/hdphoto" Target="../media/hdphoto1.wdp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hyperlink" Target="https://www.nswtag.org.au/wp-content/uploads/2024/12/MEGA-MAC-Indicator-3-Admission-processes-March-2025-fiinal.pdf" TargetMode="External"/><Relationship Id="rId6" Type="http://schemas.openxmlformats.org/officeDocument/2006/relationships/image" Target="../media/image3.png"/><Relationship Id="rId5" Type="http://schemas.microsoft.com/office/2007/relationships/hdphoto" Target="../media/hdphoto1.wdp"/><Relationship Id="rId4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4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322792</xdr:colOff>
      <xdr:row>6</xdr:row>
      <xdr:rowOff>296333</xdr:rowOff>
    </xdr:from>
    <xdr:to>
      <xdr:col>6</xdr:col>
      <xdr:colOff>1437217</xdr:colOff>
      <xdr:row>8</xdr:row>
      <xdr:rowOff>48683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62209" y="3302000"/>
          <a:ext cx="6765925" cy="810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21437600" y="369358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1608667</xdr:colOff>
      <xdr:row>1</xdr:row>
      <xdr:rowOff>42333</xdr:rowOff>
    </xdr:from>
    <xdr:to>
      <xdr:col>11</xdr:col>
      <xdr:colOff>179916</xdr:colOff>
      <xdr:row>1</xdr:row>
      <xdr:rowOff>920750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4" y="137583"/>
          <a:ext cx="1873249" cy="878417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0.1412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55EF567-8C1F-A772-5477-D867A7A1FF8F}"/>
            </a:ext>
          </a:extLst>
        </cdr:cNvPr>
        <cdr:cNvSpPr/>
      </cdr:nvSpPr>
      <cdr:spPr>
        <a:xfrm xmlns:a="http://schemas.openxmlformats.org/drawingml/2006/main">
          <a:off x="0" y="0"/>
          <a:ext cx="22479001" cy="645583"/>
        </a:xfrm>
        <a:prstGeom xmlns:a="http://schemas.openxmlformats.org/drawingml/2006/main" prst="rect">
          <a:avLst/>
        </a:prstGeom>
        <a:solidFill xmlns:a="http://schemas.openxmlformats.org/drawingml/2006/main">
          <a:srgbClr val="41414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2800">
              <a:latin typeface="Arial" panose="020B0604020202020204" pitchFamily="34" charset="0"/>
              <a:cs typeface="Arial" panose="020B0604020202020204" pitchFamily="34" charset="0"/>
            </a:rPr>
            <a:t>MEGA-MAC</a:t>
          </a:r>
          <a:r>
            <a:rPr lang="en-US" sz="2800" baseline="0">
              <a:latin typeface="Arial" panose="020B0604020202020204" pitchFamily="34" charset="0"/>
              <a:cs typeface="Arial" panose="020B0604020202020204" pitchFamily="34" charset="0"/>
            </a:rPr>
            <a:t> Indicator 3 Results</a:t>
          </a:r>
          <a:endParaRPr lang="en-US" sz="2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573616</xdr:colOff>
      <xdr:row>4</xdr:row>
      <xdr:rowOff>15876</xdr:rowOff>
    </xdr:from>
    <xdr:to>
      <xdr:col>8</xdr:col>
      <xdr:colOff>1322917</xdr:colOff>
      <xdr:row>5</xdr:row>
      <xdr:rowOff>381001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/>
      </xdr:nvSpPr>
      <xdr:spPr>
        <a:xfrm>
          <a:off x="11876616" y="1613959"/>
          <a:ext cx="4453468" cy="89429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'DO NOT enter raw data or amend this summary sheet. This summary sheet automatically provides you with a summary of the results based on the raw data you have entered into the 'Data' sheet'.</a:t>
          </a:r>
        </a:p>
      </xdr:txBody>
    </xdr:sp>
    <xdr:clientData/>
  </xdr:twoCellAnchor>
  <xdr:twoCellAnchor>
    <xdr:from>
      <xdr:col>9</xdr:col>
      <xdr:colOff>193673</xdr:colOff>
      <xdr:row>4</xdr:row>
      <xdr:rowOff>116418</xdr:rowOff>
    </xdr:from>
    <xdr:to>
      <xdr:col>10</xdr:col>
      <xdr:colOff>1513417</xdr:colOff>
      <xdr:row>5</xdr:row>
      <xdr:rowOff>190500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17052923" y="1714501"/>
          <a:ext cx="3171827" cy="603249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10</xdr:col>
      <xdr:colOff>476250</xdr:colOff>
      <xdr:row>0</xdr:row>
      <xdr:rowOff>306915</xdr:rowOff>
    </xdr:from>
    <xdr:to>
      <xdr:col>13</xdr:col>
      <xdr:colOff>301908</xdr:colOff>
      <xdr:row>0</xdr:row>
      <xdr:rowOff>816504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GrpSpPr/>
      </xdr:nvGrpSpPr>
      <xdr:grpSpPr>
        <a:xfrm>
          <a:off x="19187583" y="306915"/>
          <a:ext cx="1677742" cy="509589"/>
          <a:chOff x="12647546" y="168616"/>
          <a:chExt cx="1679065" cy="509589"/>
        </a:xfrm>
      </xdr:grpSpPr>
      <xdr:pic>
        <xdr:nvPicPr>
          <xdr:cNvPr id="8" name="Picture 7">
            <a:extLst>
              <a:ext uri="{FF2B5EF4-FFF2-40B4-BE49-F238E27FC236}">
                <a16:creationId xmlns:a16="http://schemas.microsoft.com/office/drawing/2014/main" id="{00000000-0008-0000-0900-00000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465667</xdr:colOff>
      <xdr:row>0</xdr:row>
      <xdr:rowOff>52916</xdr:rowOff>
    </xdr:from>
    <xdr:to>
      <xdr:col>10</xdr:col>
      <xdr:colOff>486833</xdr:colOff>
      <xdr:row>0</xdr:row>
      <xdr:rowOff>931333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7324917" y="52916"/>
          <a:ext cx="1873249" cy="878417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666749</xdr:colOff>
      <xdr:row>13</xdr:row>
      <xdr:rowOff>38100</xdr:rowOff>
    </xdr:from>
    <xdr:to>
      <xdr:col>7</xdr:col>
      <xdr:colOff>2285999</xdr:colOff>
      <xdr:row>29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0.14514</cdr:y>
    </cdr:to>
    <cdr:sp macro="" textlink="">
      <cdr:nvSpPr>
        <cdr:cNvPr id="2" name="Rectangle 1">
          <a:extLst xmlns:a="http://schemas.openxmlformats.org/drawingml/2006/main">
            <a:ext uri="{FF2B5EF4-FFF2-40B4-BE49-F238E27FC236}">
              <a16:creationId xmlns:a16="http://schemas.microsoft.com/office/drawing/2014/main" id="{A55EF567-8C1F-A772-5477-D867A7A1FF8F}"/>
            </a:ext>
          </a:extLst>
        </cdr:cNvPr>
        <cdr:cNvSpPr/>
      </cdr:nvSpPr>
      <cdr:spPr>
        <a:xfrm xmlns:a="http://schemas.openxmlformats.org/drawingml/2006/main">
          <a:off x="0" y="0"/>
          <a:ext cx="15954375" cy="476250"/>
        </a:xfrm>
        <a:prstGeom xmlns:a="http://schemas.openxmlformats.org/drawingml/2006/main" prst="rect">
          <a:avLst/>
        </a:prstGeom>
        <a:solidFill xmlns:a="http://schemas.openxmlformats.org/drawingml/2006/main">
          <a:srgbClr val="414141"/>
        </a:solidFill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en-US" sz="1800">
              <a:latin typeface="Arial" panose="020B0604020202020204" pitchFamily="34" charset="0"/>
              <a:cs typeface="Arial" panose="020B0604020202020204" pitchFamily="34" charset="0"/>
            </a:rPr>
            <a:t>MEGA-MAC</a:t>
          </a:r>
          <a:r>
            <a:rPr lang="en-US" sz="1800" baseline="0">
              <a:latin typeface="Arial" panose="020B0604020202020204" pitchFamily="34" charset="0"/>
              <a:cs typeface="Arial" panose="020B0604020202020204" pitchFamily="34" charset="0"/>
            </a:rPr>
            <a:t> Indicator 3 Results</a:t>
          </a:r>
          <a:endParaRPr lang="en-US" sz="1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464820</xdr:colOff>
          <xdr:row>4</xdr:row>
          <xdr:rowOff>0</xdr:rowOff>
        </xdr:from>
        <xdr:to>
          <xdr:col>9</xdr:col>
          <xdr:colOff>502920</xdr:colOff>
          <xdr:row>50</xdr:row>
          <xdr:rowOff>182880</xdr:rowOff>
        </xdr:to>
        <xdr:sp macro="" textlink="">
          <xdr:nvSpPr>
            <xdr:cNvPr id="4119" name="Object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14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5" name="Rectangle: Rounded Corners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323850</xdr:colOff>
      <xdr:row>6</xdr:row>
      <xdr:rowOff>295275</xdr:rowOff>
    </xdr:from>
    <xdr:to>
      <xdr:col>6</xdr:col>
      <xdr:colOff>1438275</xdr:colOff>
      <xdr:row>8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667500" y="3276600"/>
          <a:ext cx="67627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pSpPr/>
      </xdr:nvGrpSpPr>
      <xdr:grpSpPr>
        <a:xfrm>
          <a:off x="20855517" y="371475"/>
          <a:ext cx="1677742" cy="509589"/>
          <a:chOff x="12647546" y="168616"/>
          <a:chExt cx="1679065" cy="509589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1608667</xdr:colOff>
      <xdr:row>1</xdr:row>
      <xdr:rowOff>42333</xdr:rowOff>
    </xdr:from>
    <xdr:to>
      <xdr:col>11</xdr:col>
      <xdr:colOff>179916</xdr:colOff>
      <xdr:row>1</xdr:row>
      <xdr:rowOff>920750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4" y="137583"/>
          <a:ext cx="1873249" cy="8784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325966</xdr:colOff>
      <xdr:row>6</xdr:row>
      <xdr:rowOff>296333</xdr:rowOff>
    </xdr:from>
    <xdr:to>
      <xdr:col>6</xdr:col>
      <xdr:colOff>1440391</xdr:colOff>
      <xdr:row>8</xdr:row>
      <xdr:rowOff>48683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665383" y="3302000"/>
          <a:ext cx="6765925" cy="810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pSpPr/>
      </xdr:nvGrpSpPr>
      <xdr:grpSpPr>
        <a:xfrm>
          <a:off x="20855517" y="37147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2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1608668</xdr:colOff>
      <xdr:row>1</xdr:row>
      <xdr:rowOff>42334</xdr:rowOff>
    </xdr:from>
    <xdr:to>
      <xdr:col>11</xdr:col>
      <xdr:colOff>179917</xdr:colOff>
      <xdr:row>1</xdr:row>
      <xdr:rowOff>920751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5" y="137584"/>
          <a:ext cx="1873249" cy="8784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4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324908</xdr:colOff>
      <xdr:row>6</xdr:row>
      <xdr:rowOff>296333</xdr:rowOff>
    </xdr:from>
    <xdr:to>
      <xdr:col>6</xdr:col>
      <xdr:colOff>1439333</xdr:colOff>
      <xdr:row>8</xdr:row>
      <xdr:rowOff>48683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6664325" y="3302000"/>
          <a:ext cx="6765925" cy="810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20855517" y="37147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1608668</xdr:colOff>
      <xdr:row>1</xdr:row>
      <xdr:rowOff>42332</xdr:rowOff>
    </xdr:from>
    <xdr:to>
      <xdr:col>11</xdr:col>
      <xdr:colOff>179917</xdr:colOff>
      <xdr:row>1</xdr:row>
      <xdr:rowOff>920749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5" y="137582"/>
          <a:ext cx="1873249" cy="8784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4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324908</xdr:colOff>
      <xdr:row>6</xdr:row>
      <xdr:rowOff>296333</xdr:rowOff>
    </xdr:from>
    <xdr:to>
      <xdr:col>6</xdr:col>
      <xdr:colOff>1439333</xdr:colOff>
      <xdr:row>8</xdr:row>
      <xdr:rowOff>48683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/>
      </xdr:nvSpPr>
      <xdr:spPr>
        <a:xfrm>
          <a:off x="6664325" y="3302000"/>
          <a:ext cx="6765925" cy="810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20855517" y="37147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1608664</xdr:colOff>
      <xdr:row>1</xdr:row>
      <xdr:rowOff>42333</xdr:rowOff>
    </xdr:from>
    <xdr:to>
      <xdr:col>11</xdr:col>
      <xdr:colOff>179913</xdr:colOff>
      <xdr:row>1</xdr:row>
      <xdr:rowOff>920750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1" y="137583"/>
          <a:ext cx="1873249" cy="87841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4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324908</xdr:colOff>
      <xdr:row>6</xdr:row>
      <xdr:rowOff>294217</xdr:rowOff>
    </xdr:from>
    <xdr:to>
      <xdr:col>6</xdr:col>
      <xdr:colOff>1439333</xdr:colOff>
      <xdr:row>8</xdr:row>
      <xdr:rowOff>46567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/>
      </xdr:nvSpPr>
      <xdr:spPr>
        <a:xfrm>
          <a:off x="6664325" y="3299884"/>
          <a:ext cx="6765925" cy="810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pSpPr/>
      </xdr:nvGrpSpPr>
      <xdr:grpSpPr>
        <a:xfrm>
          <a:off x="20855517" y="37147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5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1608666</xdr:colOff>
      <xdr:row>1</xdr:row>
      <xdr:rowOff>42334</xdr:rowOff>
    </xdr:from>
    <xdr:to>
      <xdr:col>11</xdr:col>
      <xdr:colOff>179915</xdr:colOff>
      <xdr:row>1</xdr:row>
      <xdr:rowOff>920751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3" y="137584"/>
          <a:ext cx="1873249" cy="87841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4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323850</xdr:colOff>
      <xdr:row>6</xdr:row>
      <xdr:rowOff>285750</xdr:rowOff>
    </xdr:from>
    <xdr:to>
      <xdr:col>6</xdr:col>
      <xdr:colOff>1438275</xdr:colOff>
      <xdr:row>8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6667500" y="3267075"/>
          <a:ext cx="6762750" cy="819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pSpPr/>
      </xdr:nvGrpSpPr>
      <xdr:grpSpPr>
        <a:xfrm>
          <a:off x="20855517" y="37147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6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1608669</xdr:colOff>
      <xdr:row>1</xdr:row>
      <xdr:rowOff>42332</xdr:rowOff>
    </xdr:from>
    <xdr:to>
      <xdr:col>11</xdr:col>
      <xdr:colOff>179918</xdr:colOff>
      <xdr:row>1</xdr:row>
      <xdr:rowOff>920749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6" y="137582"/>
          <a:ext cx="1873249" cy="87841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5</xdr:row>
      <xdr:rowOff>0</xdr:rowOff>
    </xdr:from>
    <xdr:to>
      <xdr:col>5</xdr:col>
      <xdr:colOff>291150</xdr:colOff>
      <xdr:row>6</xdr:row>
      <xdr:rowOff>71400</xdr:rowOff>
    </xdr:to>
    <xdr:sp macro="" textlink="">
      <xdr:nvSpPr>
        <xdr:cNvPr id="4" name="Rectangle: Rounded Corners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4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6667500" y="2447925"/>
          <a:ext cx="2520000" cy="604800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</a:t>
          </a:r>
          <a:r>
            <a:rPr lang="en-AU" sz="1600" b="1">
              <a:latin typeface="Arial" panose="020B0604020202020204" pitchFamily="34" charset="0"/>
              <a:cs typeface="Arial" panose="020B0604020202020204" pitchFamily="34" charset="0"/>
            </a:rPr>
            <a:t>Indicator</a:t>
          </a:r>
        </a:p>
      </xdr:txBody>
    </xdr:sp>
    <xdr:clientData/>
  </xdr:twoCellAnchor>
  <xdr:twoCellAnchor>
    <xdr:from>
      <xdr:col>4</xdr:col>
      <xdr:colOff>324908</xdr:colOff>
      <xdr:row>6</xdr:row>
      <xdr:rowOff>285750</xdr:rowOff>
    </xdr:from>
    <xdr:to>
      <xdr:col>6</xdr:col>
      <xdr:colOff>1439333</xdr:colOff>
      <xdr:row>8</xdr:row>
      <xdr:rowOff>38100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6664325" y="3291417"/>
          <a:ext cx="6765925" cy="8106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Cells</a:t>
          </a:r>
          <a:r>
            <a:rPr lang="en-AU" sz="1100" b="1" baseline="0">
              <a:solidFill>
                <a:srgbClr val="DC5924"/>
              </a:solidFill>
            </a:rPr>
            <a:t> that are shaded in grey </a:t>
          </a:r>
          <a:r>
            <a:rPr lang="en-AU" sz="1100" b="1" u="none">
              <a:solidFill>
                <a:srgbClr val="DC5924"/>
              </a:solidFill>
            </a:rPr>
            <a:t>DO NOT </a:t>
          </a:r>
          <a:r>
            <a:rPr lang="en-AU" sz="1100" b="1">
              <a:solidFill>
                <a:srgbClr val="DC5924"/>
              </a:solidFill>
            </a:rPr>
            <a:t>require data to be entered.  </a:t>
          </a:r>
        </a:p>
        <a:p>
          <a:r>
            <a:rPr lang="en-AU" sz="1100" b="1">
              <a:solidFill>
                <a:srgbClr val="DC5924"/>
              </a:solidFill>
            </a:rPr>
            <a:t>Any data entered into cells that are shaded grey are ignored for the purposes of calculating indicator metrics.</a:t>
          </a:r>
        </a:p>
      </xdr:txBody>
    </xdr:sp>
    <xdr:clientData/>
  </xdr:twoCellAnchor>
  <xdr:twoCellAnchor>
    <xdr:from>
      <xdr:col>11</xdr:col>
      <xdr:colOff>228600</xdr:colOff>
      <xdr:row>1</xdr:row>
      <xdr:rowOff>276225</xdr:rowOff>
    </xdr:from>
    <xdr:to>
      <xdr:col>11</xdr:col>
      <xdr:colOff>1906342</xdr:colOff>
      <xdr:row>1</xdr:row>
      <xdr:rowOff>785814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pSpPr/>
      </xdr:nvGrpSpPr>
      <xdr:grpSpPr>
        <a:xfrm>
          <a:off x="20855517" y="371475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7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4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1608667</xdr:colOff>
      <xdr:row>1</xdr:row>
      <xdr:rowOff>42333</xdr:rowOff>
    </xdr:from>
    <xdr:to>
      <xdr:col>11</xdr:col>
      <xdr:colOff>179916</xdr:colOff>
      <xdr:row>1</xdr:row>
      <xdr:rowOff>920750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8933584" y="137583"/>
          <a:ext cx="1873249" cy="87841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201082</xdr:colOff>
      <xdr:row>4</xdr:row>
      <xdr:rowOff>39159</xdr:rowOff>
    </xdr:from>
    <xdr:to>
      <xdr:col>9</xdr:col>
      <xdr:colOff>1496483</xdr:colOff>
      <xdr:row>6</xdr:row>
      <xdr:rowOff>162985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/>
      </xdr:nvSpPr>
      <xdr:spPr>
        <a:xfrm>
          <a:off x="10339915" y="1637242"/>
          <a:ext cx="7730068" cy="928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AU" sz="1100" b="1" u="sng">
              <a:solidFill>
                <a:schemeClr val="tx1">
                  <a:lumMod val="95000"/>
                  <a:lumOff val="5000"/>
                </a:schemeClr>
              </a:solidFill>
            </a:rPr>
            <a:t>Note: </a:t>
          </a:r>
        </a:p>
        <a:p>
          <a:r>
            <a:rPr lang="en-AU" sz="1100" b="1">
              <a:solidFill>
                <a:srgbClr val="DC5924"/>
              </a:solidFill>
            </a:rPr>
            <a:t>'DO NOT enter raw data or amend this summary sheet. This summary sheet automatically provides you with a summary of the results based on the raw data you have entered into the 'Data' sheet'.</a:t>
          </a:r>
        </a:p>
      </xdr:txBody>
    </xdr:sp>
    <xdr:clientData/>
  </xdr:twoCellAnchor>
  <xdr:twoCellAnchor>
    <xdr:from>
      <xdr:col>9</xdr:col>
      <xdr:colOff>2007657</xdr:colOff>
      <xdr:row>4</xdr:row>
      <xdr:rowOff>88898</xdr:rowOff>
    </xdr:from>
    <xdr:to>
      <xdr:col>11</xdr:col>
      <xdr:colOff>222250</xdr:colOff>
      <xdr:row>5</xdr:row>
      <xdr:rowOff>198966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  <a:ext uri="{6ECC49D1-AA05-4338-93AA-15A1B29DFB0A}">
              <asl:scriptLink xmlns:asl="http://schemas.microsoft.com/office/drawing/2021/scriptlink" xmlns="" val="{&quot;shareId&quot;:&quot;ms-officescript%3A%2F%2Fonedrive_business_sharinglink%2Fu!aHR0cHM6Ly9oZWFsdGhxbGQtbXkuc2hhcmVwb2ludC5jb20vOnU6L2cvcGVyc29uYWwvYWFyb25fdmFuZ2FyZGVyZW5faGVhbHRoX3FsZF9nb3ZfYXUvRVYxcER0bi16Q2RCdnFwOWhNUGpjaTRCVVJxenZXcER1Zk9pNVZWSEs3NFM5dw&quot;}"/>
            </a:ext>
          </a:extLst>
        </xdr:cNvPr>
        <xdr:cNvSpPr/>
      </xdr:nvSpPr>
      <xdr:spPr>
        <a:xfrm>
          <a:off x="18581157" y="1824565"/>
          <a:ext cx="3792010" cy="533401"/>
        </a:xfrm>
        <a:prstGeom prst="roundRect">
          <a:avLst/>
        </a:prstGeom>
        <a:solidFill>
          <a:srgbClr val="D66B4B"/>
        </a:solidFill>
        <a:ln w="28575" cap="flat" cmpd="sng" algn="ctr">
          <a:solidFill>
            <a:srgbClr val="414141"/>
          </a:solidFill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AU" sz="1600" b="1"/>
            <a:t>View Indicator</a:t>
          </a:r>
        </a:p>
      </xdr:txBody>
    </xdr:sp>
    <xdr:clientData/>
  </xdr:twoCellAnchor>
  <xdr:twoCellAnchor>
    <xdr:from>
      <xdr:col>0</xdr:col>
      <xdr:colOff>243416</xdr:colOff>
      <xdr:row>9</xdr:row>
      <xdr:rowOff>190500</xdr:rowOff>
    </xdr:from>
    <xdr:to>
      <xdr:col>11</xdr:col>
      <xdr:colOff>571500</xdr:colOff>
      <xdr:row>24</xdr:row>
      <xdr:rowOff>391584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1714500</xdr:colOff>
      <xdr:row>0</xdr:row>
      <xdr:rowOff>306917</xdr:rowOff>
    </xdr:from>
    <xdr:to>
      <xdr:col>12</xdr:col>
      <xdr:colOff>100825</xdr:colOff>
      <xdr:row>0</xdr:row>
      <xdr:rowOff>816506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pSpPr/>
      </xdr:nvGrpSpPr>
      <xdr:grpSpPr>
        <a:xfrm>
          <a:off x="21156083" y="306917"/>
          <a:ext cx="1677742" cy="509589"/>
          <a:chOff x="12647546" y="168616"/>
          <a:chExt cx="1679065" cy="5095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72192"/>
          <a:stretch/>
        </xdr:blipFill>
        <xdr:spPr>
          <a:xfrm>
            <a:off x="12647546" y="182217"/>
            <a:ext cx="474332" cy="495988"/>
          </a:xfrm>
          <a:prstGeom prst="rect">
            <a:avLst/>
          </a:prstGeom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00000000-0008-0000-0800-000007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lum bright="70000" contrast="-70000"/>
            <a:extLst>
              <a:ext uri="{BEBA8EAE-BF5A-486C-A8C5-ECC9F3942E4B}">
                <a14:imgProps xmlns:a14="http://schemas.microsoft.com/office/drawing/2010/main">
                  <a14:imgLayer r:embed="rId5">
                    <a14:imgEffect>
                      <a14:brightnessContrast bright="100000" contrast="-100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rcRect l="28069"/>
          <a:stretch/>
        </xdr:blipFill>
        <xdr:spPr>
          <a:xfrm>
            <a:off x="13099642" y="168616"/>
            <a:ext cx="1226969" cy="495988"/>
          </a:xfrm>
          <a:prstGeom prst="rect">
            <a:avLst/>
          </a:prstGeom>
        </xdr:spPr>
      </xdr:pic>
    </xdr:grpSp>
    <xdr:clientData/>
  </xdr:twoCellAnchor>
  <xdr:twoCellAnchor editAs="oneCell">
    <xdr:from>
      <xdr:col>9</xdr:col>
      <xdr:colOff>2772834</xdr:colOff>
      <xdr:row>0</xdr:row>
      <xdr:rowOff>52916</xdr:rowOff>
    </xdr:from>
    <xdr:to>
      <xdr:col>10</xdr:col>
      <xdr:colOff>1746250</xdr:colOff>
      <xdr:row>0</xdr:row>
      <xdr:rowOff>931333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83" t="23481" r="62693" b="56427"/>
        <a:stretch/>
      </xdr:blipFill>
      <xdr:spPr>
        <a:xfrm>
          <a:off x="19314584" y="52916"/>
          <a:ext cx="1873249" cy="8784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5" Type="http://schemas.openxmlformats.org/officeDocument/2006/relationships/image" Target="../media/image4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9589F-F7AE-4164-A11A-E29E8297A026}">
  <sheetPr codeName="Sheet1"/>
  <dimension ref="A1:U116"/>
  <sheetViews>
    <sheetView tabSelected="1" zoomScale="90" zoomScaleNormal="90" workbookViewId="0">
      <selection activeCell="C15" sqref="C15"/>
    </sheetView>
  </sheetViews>
  <sheetFormatPr defaultColWidth="0" defaultRowHeight="13.8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ht="83.1" customHeight="1" x14ac:dyDescent="0.25">
      <c r="A2" s="77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156"/>
      <c r="N2" s="156"/>
      <c r="O2" s="156"/>
      <c r="P2" s="79"/>
      <c r="Q2" s="79"/>
      <c r="R2" s="79"/>
      <c r="S2" s="79"/>
      <c r="T2" s="79"/>
      <c r="U2" s="79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261" t="s">
        <v>85</v>
      </c>
      <c r="C6" s="330" t="s">
        <v>189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262" t="s">
        <v>39</v>
      </c>
      <c r="C7" s="332" t="s">
        <v>205</v>
      </c>
      <c r="D7" s="333"/>
      <c r="E7" s="85"/>
      <c r="F7" s="85"/>
      <c r="G7" s="79"/>
      <c r="H7" s="79"/>
      <c r="I7" s="79"/>
      <c r="J7" s="314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262" t="s">
        <v>184</v>
      </c>
      <c r="C8" s="328" t="s">
        <v>197</v>
      </c>
      <c r="D8" s="329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263" t="s">
        <v>185</v>
      </c>
      <c r="C9" s="326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116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2">
        <v>2</v>
      </c>
      <c r="H12" s="117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101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84" t="s">
        <v>156</v>
      </c>
      <c r="H14" s="150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67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0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69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0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69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0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69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0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69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0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69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0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69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0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69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0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69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0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69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</sheetData>
  <sheetProtection algorithmName="SHA-512" hashValue="ubveeVhvD6PpbE6xWZo3JyNCeMpH+12JfOwMuOUmK41aeiSHiUDfcC2IfqdQjSEpSwFsTGQ2XoHpiESfTsajwA==" saltValue="9fJcZ6U5EmPz0D/3xOgsBQ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9:D9"/>
    <mergeCell ref="C8:D8"/>
    <mergeCell ref="C6:D6"/>
    <mergeCell ref="C7:D7"/>
  </mergeCells>
  <phoneticPr fontId="19" type="noConversion"/>
  <conditionalFormatting sqref="B15:L114">
    <cfRule type="expression" dxfId="71" priority="13">
      <formula>$R15</formula>
    </cfRule>
  </conditionalFormatting>
  <conditionalFormatting sqref="G15:G114">
    <cfRule type="expression" dxfId="70" priority="14">
      <formula>$P15</formula>
    </cfRule>
  </conditionalFormatting>
  <conditionalFormatting sqref="H15:H114">
    <cfRule type="expression" dxfId="69" priority="15">
      <formula>$Q15</formula>
    </cfRule>
  </conditionalFormatting>
  <dataValidations count="5">
    <dataValidation type="list" allowBlank="1" showInputMessage="1" showErrorMessage="1" sqref="I15:K114 C15:D114" xr:uid="{CE10EAF5-F38C-4B42-984F-6575B301B5BE}">
      <formula1>YesNo_List</formula1>
    </dataValidation>
    <dataValidation type="list" allowBlank="1" showInputMessage="1" showErrorMessage="1" sqref="G15:H114" xr:uid="{C2E34F57-BC3A-4D3F-8AD1-D5BAD55621C8}">
      <formula1>YesNoNA_List</formula1>
    </dataValidation>
    <dataValidation type="list" allowBlank="1" showInputMessage="1" showErrorMessage="1" sqref="E15:E114" xr:uid="{DC66AE8C-C900-40D8-AE28-017EA11AFB0F}">
      <formula1>Q1bAnswerList</formula1>
    </dataValidation>
    <dataValidation type="list" allowBlank="1" showInputMessage="1" showErrorMessage="1" sqref="F15:F114" xr:uid="{EF0083B1-9DE6-48D0-A1AB-5CCC9CDF84D7}">
      <formula1>Q1dAnswerList</formula1>
    </dataValidation>
    <dataValidation type="whole" allowBlank="1" showInputMessage="1" showErrorMessage="1" errorTitle="Invalid number" error="Please enter a whole number less than or equal to 100" sqref="C9:D9" xr:uid="{7939E257-E78B-4AD9-A855-ACF24B82B172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07F3632-AA07-47D1-89C3-5DACC4AD7B90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2" operator="containsText" id="{08AB430A-7DD1-4C39-BB66-B07B56C98E96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3" operator="containsText" id="{594BCF59-9D58-4514-8CF7-E8383EA89635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4" operator="containsText" id="{A153957D-2E18-4DD4-9A4D-C10F6C66CE48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5" operator="containsText" id="{D79F79C7-685C-4499-8B59-FFBD63606ADE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6" operator="containsText" id="{32DAA851-1696-49F1-A428-8675DE76E08A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2FEAB8-9AFD-4153-89F3-51502DDA6235}">
  <sheetPr codeName="Sheet12"/>
  <dimension ref="A1:AF57"/>
  <sheetViews>
    <sheetView zoomScale="90" zoomScaleNormal="90" workbookViewId="0">
      <selection activeCell="D14" sqref="D14"/>
    </sheetView>
  </sheetViews>
  <sheetFormatPr defaultColWidth="0" defaultRowHeight="15" customHeight="1" zeroHeight="1" x14ac:dyDescent="0.3"/>
  <cols>
    <col min="1" max="1" width="3.88671875" style="20" customWidth="1"/>
    <col min="2" max="2" width="35" style="20" customWidth="1"/>
    <col min="3" max="3" width="47.33203125" style="20" customWidth="1"/>
    <col min="4" max="11" width="27.6640625" style="20" customWidth="1"/>
    <col min="12" max="12" width="2.109375" style="20" hidden="1" customWidth="1"/>
    <col min="13" max="13" width="28.109375" style="20" hidden="1" customWidth="1"/>
    <col min="14" max="14" width="7.109375" style="20" customWidth="1"/>
    <col min="15" max="15" width="8.88671875" style="20" hidden="1" customWidth="1"/>
    <col min="16" max="16" width="16.44140625" style="20" hidden="1" customWidth="1"/>
    <col min="17" max="17" width="18.33203125" style="20" hidden="1" customWidth="1"/>
    <col min="18" max="20" width="11.88671875" style="20" hidden="1" customWidth="1"/>
    <col min="21" max="21" width="10.109375" style="20" hidden="1" customWidth="1"/>
    <col min="22" max="22" width="15.6640625" style="20" hidden="1" customWidth="1"/>
    <col min="23" max="23" width="11.88671875" style="20" hidden="1" customWidth="1"/>
    <col min="24" max="24" width="14.109375" style="20" hidden="1" customWidth="1"/>
    <col min="25" max="25" width="14.44140625" style="20" hidden="1" customWidth="1"/>
    <col min="26" max="26" width="17.109375" style="20" hidden="1" customWidth="1"/>
    <col min="27" max="27" width="19.33203125" style="20" hidden="1" customWidth="1"/>
    <col min="28" max="28" width="17.88671875" style="20" hidden="1" customWidth="1"/>
    <col min="29" max="29" width="18" style="20" hidden="1" customWidth="1"/>
    <col min="30" max="30" width="19.109375" style="20" hidden="1" customWidth="1"/>
    <col min="31" max="31" width="16.109375" style="20" hidden="1" customWidth="1"/>
    <col min="32" max="32" width="15.6640625" style="20" hidden="1" customWidth="1"/>
    <col min="33" max="16384" width="8.88671875" style="20" hidden="1"/>
  </cols>
  <sheetData>
    <row r="1" spans="1:32" customFormat="1" ht="77.25" customHeight="1" x14ac:dyDescent="0.3">
      <c r="A1" s="242"/>
      <c r="B1" s="319" t="s">
        <v>167</v>
      </c>
      <c r="C1" s="319"/>
      <c r="D1" s="319"/>
      <c r="E1" s="319"/>
      <c r="F1" s="319"/>
      <c r="G1" s="319"/>
      <c r="H1" s="319"/>
      <c r="I1" s="319"/>
      <c r="J1" s="319"/>
      <c r="K1" s="319"/>
      <c r="L1" s="161"/>
      <c r="M1" s="46"/>
      <c r="N1" s="46"/>
      <c r="O1" s="46"/>
      <c r="P1" s="20"/>
    </row>
    <row r="2" spans="1:32" customFormat="1" ht="18" customHeight="1" x14ac:dyDescent="0.4">
      <c r="A2" s="243"/>
      <c r="B2" s="82" t="s">
        <v>204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45"/>
      <c r="N2" s="45"/>
      <c r="O2" s="45"/>
      <c r="P2" s="20"/>
    </row>
    <row r="3" spans="1:32" customFormat="1" ht="17.25" customHeight="1" x14ac:dyDescent="0.45">
      <c r="A3" s="31"/>
      <c r="B3" s="32"/>
      <c r="C3" s="32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20"/>
    </row>
    <row r="4" spans="1:32" customFormat="1" ht="14.25" customHeight="1" thickBot="1" x14ac:dyDescent="0.5">
      <c r="A4" s="21"/>
      <c r="B4" s="25"/>
      <c r="C4" s="25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0"/>
    </row>
    <row r="5" spans="1:32" customFormat="1" ht="42" customHeight="1" x14ac:dyDescent="0.3">
      <c r="A5" s="21"/>
      <c r="B5" s="394" t="s">
        <v>116</v>
      </c>
      <c r="C5" s="395"/>
      <c r="D5" s="365" t="str">
        <f>last_qtr_audited</f>
        <v>Audit Quarter Blank currently</v>
      </c>
      <c r="E5" s="426"/>
      <c r="F5" s="366"/>
      <c r="G5" s="21"/>
      <c r="H5" s="115"/>
      <c r="I5" s="195"/>
      <c r="J5" s="21"/>
      <c r="K5" s="21"/>
      <c r="L5" s="21"/>
      <c r="M5" s="21"/>
      <c r="N5" s="21"/>
      <c r="O5" s="21"/>
      <c r="P5" s="20"/>
    </row>
    <row r="6" spans="1:32" customFormat="1" ht="42" customHeight="1" x14ac:dyDescent="0.3">
      <c r="A6" s="21"/>
      <c r="B6" s="393" t="s">
        <v>117</v>
      </c>
      <c r="C6" s="344"/>
      <c r="D6" s="367" t="str">
        <f>IF(reference_latest_qtr_entered!I12=0,"Audit dates not yet entered",IF(D5="Audit Quarter Blank currently","",reference_latest_qtr_entered!$C$16))</f>
        <v>Audit dates not yet entered</v>
      </c>
      <c r="E6" s="427"/>
      <c r="F6" s="368"/>
      <c r="G6" s="21"/>
      <c r="H6" s="115"/>
      <c r="I6" s="244"/>
      <c r="J6" s="23"/>
      <c r="K6" s="23"/>
      <c r="L6" s="23"/>
      <c r="M6" s="23"/>
      <c r="N6" s="24"/>
      <c r="O6" s="24"/>
      <c r="P6" s="20"/>
    </row>
    <row r="7" spans="1:32" customFormat="1" ht="42" customHeight="1" thickBot="1" x14ac:dyDescent="0.35">
      <c r="A7" s="21"/>
      <c r="B7" s="392" t="s">
        <v>187</v>
      </c>
      <c r="C7" s="347"/>
      <c r="D7" s="369" t="str">
        <f>IF('Data-Qtr1'!C8="&lt;Insert RCH Name here&gt;","Insert RCH Name in 
Data-Qtr1 tab",'Data-Qtr1'!C8)</f>
        <v>Insert RCH Name in 
Data-Qtr1 tab</v>
      </c>
      <c r="E7" s="428"/>
      <c r="F7" s="370"/>
      <c r="G7" s="21"/>
      <c r="H7" s="115"/>
      <c r="I7" s="244"/>
      <c r="J7" s="23"/>
      <c r="K7" s="23"/>
      <c r="L7" s="23"/>
      <c r="M7" s="23"/>
      <c r="N7" s="24"/>
      <c r="O7" s="24"/>
      <c r="P7" s="20"/>
    </row>
    <row r="8" spans="1:32" customFormat="1" ht="42" hidden="1" customHeight="1" x14ac:dyDescent="0.3">
      <c r="A8" s="21"/>
      <c r="B8" s="343" t="s">
        <v>188</v>
      </c>
      <c r="C8" s="432"/>
      <c r="D8" s="371" t="e">
        <f>IF(D5="Data not entered yet","",VLOOKUP(reference_latest_qtr_entered!C15,reference_latest_qtr_entered!B4:F11,3,FALSE))</f>
        <v>#N/A</v>
      </c>
      <c r="E8" s="429"/>
      <c r="F8" s="372"/>
      <c r="G8" s="21"/>
      <c r="H8" s="115"/>
      <c r="I8" s="244"/>
      <c r="J8" s="23"/>
      <c r="K8" s="23"/>
      <c r="L8" s="23"/>
      <c r="M8" s="23"/>
      <c r="N8" s="24"/>
      <c r="O8" s="24"/>
      <c r="P8" s="20"/>
    </row>
    <row r="9" spans="1:32" customFormat="1" ht="42" hidden="1" customHeight="1" thickBot="1" x14ac:dyDescent="0.35">
      <c r="A9" s="21"/>
      <c r="B9" s="346" t="s">
        <v>126</v>
      </c>
      <c r="C9" s="433"/>
      <c r="D9" s="369" t="e">
        <f>IF(D5="Data not entered yet","",VLOOKUP(reference_latest_qtr_entered!C15,reference_latest_qtr_entered!B4:F11,4,FALSE))</f>
        <v>#N/A</v>
      </c>
      <c r="E9" s="428"/>
      <c r="F9" s="370"/>
      <c r="G9" s="93"/>
      <c r="H9" s="93"/>
      <c r="I9" s="24"/>
      <c r="J9" s="23"/>
      <c r="K9" s="23"/>
      <c r="L9" s="23"/>
      <c r="M9" s="23"/>
      <c r="N9" s="24"/>
      <c r="O9" s="24"/>
      <c r="P9" s="20"/>
    </row>
    <row r="10" spans="1:32" ht="17.25" customHeight="1" x14ac:dyDescent="0.3">
      <c r="A10" s="21"/>
      <c r="B10" s="193"/>
      <c r="C10" s="193"/>
      <c r="D10" s="245"/>
      <c r="E10" s="245"/>
      <c r="F10" s="246"/>
      <c r="G10" s="93"/>
      <c r="H10" s="93"/>
      <c r="I10" s="24"/>
      <c r="J10" s="23"/>
      <c r="K10" s="23"/>
      <c r="L10" s="23"/>
      <c r="M10" s="23"/>
      <c r="N10" s="24"/>
      <c r="O10" s="24"/>
    </row>
    <row r="11" spans="1:32" customFormat="1" ht="34.5" customHeight="1" thickBot="1" x14ac:dyDescent="0.35">
      <c r="A11" s="21"/>
      <c r="B11" s="194" t="s">
        <v>134</v>
      </c>
      <c r="C11" s="116"/>
      <c r="D11" s="116"/>
      <c r="E11" s="116"/>
      <c r="F11" s="93"/>
      <c r="G11" s="93"/>
      <c r="H11" s="21"/>
      <c r="I11" s="21"/>
      <c r="J11" s="21"/>
      <c r="K11" s="21"/>
      <c r="L11" s="21"/>
      <c r="M11" s="21"/>
      <c r="N11" s="21"/>
      <c r="O11" s="21"/>
      <c r="P11" s="20"/>
    </row>
    <row r="12" spans="1:32" customFormat="1" ht="40.5" customHeight="1" thickBot="1" x14ac:dyDescent="0.35">
      <c r="A12" s="21"/>
      <c r="B12" s="408" t="s">
        <v>96</v>
      </c>
      <c r="C12" s="409"/>
      <c r="D12" s="404" t="s">
        <v>101</v>
      </c>
      <c r="E12" s="404"/>
      <c r="F12" s="404"/>
      <c r="G12" s="404"/>
      <c r="H12" s="404"/>
      <c r="I12" s="404"/>
      <c r="J12" s="404"/>
      <c r="K12" s="405"/>
      <c r="L12" s="402" t="s">
        <v>159</v>
      </c>
      <c r="M12" s="403"/>
      <c r="N12" s="21"/>
      <c r="O12" s="20"/>
      <c r="P12" s="20"/>
      <c r="Q12" s="399" t="s">
        <v>113</v>
      </c>
      <c r="R12" s="399"/>
      <c r="S12" s="399"/>
      <c r="T12" s="399"/>
      <c r="U12" s="399"/>
      <c r="V12" s="399"/>
      <c r="W12" s="399"/>
      <c r="X12" s="400"/>
      <c r="Y12" s="401" t="s">
        <v>149</v>
      </c>
      <c r="Z12" s="399"/>
      <c r="AA12" s="399"/>
      <c r="AB12" s="399"/>
      <c r="AC12" s="399"/>
      <c r="AD12" s="399"/>
      <c r="AE12" s="399"/>
      <c r="AF12" s="399"/>
    </row>
    <row r="13" spans="1:32" customFormat="1" ht="46.5" customHeight="1" thickBot="1" x14ac:dyDescent="0.35">
      <c r="A13" s="21"/>
      <c r="B13" s="406" t="s">
        <v>157</v>
      </c>
      <c r="C13" s="407"/>
      <c r="D13" s="288" t="s">
        <v>189</v>
      </c>
      <c r="E13" s="289" t="s">
        <v>190</v>
      </c>
      <c r="F13" s="289" t="s">
        <v>191</v>
      </c>
      <c r="G13" s="290" t="s">
        <v>192</v>
      </c>
      <c r="H13" s="291" t="s">
        <v>193</v>
      </c>
      <c r="I13" s="292" t="s">
        <v>194</v>
      </c>
      <c r="J13" s="297" t="s">
        <v>86</v>
      </c>
      <c r="K13" s="293" t="s">
        <v>87</v>
      </c>
      <c r="L13" s="410" t="s">
        <v>152</v>
      </c>
      <c r="M13" s="411"/>
      <c r="N13" s="211"/>
      <c r="O13" s="211"/>
      <c r="P13" s="211"/>
      <c r="Q13" s="210" t="s">
        <v>141</v>
      </c>
      <c r="R13" s="210" t="s">
        <v>142</v>
      </c>
      <c r="S13" s="210" t="s">
        <v>143</v>
      </c>
      <c r="T13" s="210" t="s">
        <v>144</v>
      </c>
      <c r="U13" s="210" t="s">
        <v>145</v>
      </c>
      <c r="V13" s="210" t="s">
        <v>146</v>
      </c>
      <c r="W13" s="210" t="s">
        <v>147</v>
      </c>
      <c r="X13" s="210" t="s">
        <v>148</v>
      </c>
      <c r="Y13" s="196" t="s">
        <v>135</v>
      </c>
      <c r="Z13" s="196" t="s">
        <v>136</v>
      </c>
      <c r="AA13" s="196" t="s">
        <v>137</v>
      </c>
      <c r="AB13" s="176" t="s">
        <v>138</v>
      </c>
      <c r="AC13" s="176" t="s">
        <v>139</v>
      </c>
      <c r="AD13" s="176" t="s">
        <v>140</v>
      </c>
      <c r="AE13" s="197" t="s">
        <v>86</v>
      </c>
      <c r="AF13" s="198" t="s">
        <v>87</v>
      </c>
    </row>
    <row r="14" spans="1:32" customFormat="1" ht="46.5" customHeight="1" thickBot="1" x14ac:dyDescent="0.35">
      <c r="A14" s="21"/>
      <c r="B14" s="430" t="s">
        <v>170</v>
      </c>
      <c r="C14" s="431"/>
      <c r="D14" s="301">
        <f>total_residents_audited_qtr1</f>
        <v>0</v>
      </c>
      <c r="E14" s="302">
        <f>total_residents_audited_qtr2</f>
        <v>0</v>
      </c>
      <c r="F14" s="302">
        <f>total_residents_audited_qtr3</f>
        <v>0</v>
      </c>
      <c r="G14" s="301">
        <f>total_residents_audited_qtr4</f>
        <v>0</v>
      </c>
      <c r="H14" s="302">
        <f>total_residents_audited_qtr5</f>
        <v>0</v>
      </c>
      <c r="I14" s="303">
        <f>total_residents_audited_qtr6</f>
        <v>0</v>
      </c>
      <c r="J14" s="301">
        <f>total_residents_audited_qtr7</f>
        <v>0</v>
      </c>
      <c r="K14" s="303">
        <f>total_residents_audited_qtr8</f>
        <v>0</v>
      </c>
      <c r="L14" s="298"/>
      <c r="M14" s="299"/>
      <c r="N14" s="211"/>
      <c r="O14" s="211"/>
      <c r="P14" s="211"/>
      <c r="Q14" s="210"/>
      <c r="R14" s="210"/>
      <c r="S14" s="210"/>
      <c r="T14" s="210"/>
      <c r="U14" s="210"/>
      <c r="V14" s="210"/>
      <c r="W14" s="210"/>
      <c r="X14" s="210"/>
      <c r="Y14" s="196"/>
      <c r="Z14" s="196"/>
      <c r="AA14" s="196"/>
      <c r="AB14" s="177"/>
      <c r="AC14" s="177"/>
      <c r="AD14" s="177"/>
      <c r="AE14" s="300"/>
      <c r="AF14" s="204"/>
    </row>
    <row r="15" spans="1:32" customFormat="1" ht="46.5" customHeight="1" thickBot="1" x14ac:dyDescent="0.35">
      <c r="A15" s="21"/>
      <c r="B15" s="420" t="s">
        <v>175</v>
      </c>
      <c r="C15" s="421"/>
      <c r="D15" s="294" t="str">
        <f t="shared" ref="D15:K15" si="0">IF(Y15="","",Y15)</f>
        <v/>
      </c>
      <c r="E15" s="294" t="str">
        <f t="shared" si="0"/>
        <v/>
      </c>
      <c r="F15" s="294" t="str">
        <f t="shared" si="0"/>
        <v/>
      </c>
      <c r="G15" s="296" t="str">
        <f t="shared" si="0"/>
        <v/>
      </c>
      <c r="H15" s="294" t="str">
        <f t="shared" si="0"/>
        <v/>
      </c>
      <c r="I15" s="295" t="str">
        <f t="shared" si="0"/>
        <v/>
      </c>
      <c r="J15" s="296" t="str">
        <f t="shared" si="0"/>
        <v/>
      </c>
      <c r="K15" s="295" t="str">
        <f t="shared" si="0"/>
        <v/>
      </c>
      <c r="L15" s="247"/>
      <c r="M15" s="248"/>
      <c r="N15" s="21"/>
      <c r="O15" s="20"/>
      <c r="P15" s="20" t="s">
        <v>161</v>
      </c>
      <c r="Q15" s="209" t="str">
        <f>IF(total_residents_audited_qtr1=0,"",Y15/total_residents_audited_qtr1)</f>
        <v/>
      </c>
      <c r="R15" s="209" t="str">
        <f>IF(total_residents_audited_qtr2=0,"",Z15/total_residents_audited_qtr2)</f>
        <v/>
      </c>
      <c r="S15" s="209" t="str">
        <f>IF(total_residents_audited_qtr3=0,"",AA15/total_residents_audited_qtr3)</f>
        <v/>
      </c>
      <c r="T15" s="209" t="str">
        <f>IF(total_residents_audited_qtr4=0,"",AB15/total_residents_audited_qtr4)</f>
        <v/>
      </c>
      <c r="U15" s="209" t="str">
        <f>IF(total_residents_audited_qtr5=0,"",AC15/total_residents_audited_qtr5)</f>
        <v/>
      </c>
      <c r="V15" s="209" t="str">
        <f>IF(total_residents_audited_qtr6=0,"",AD15/total_residents_audited_qtr6)</f>
        <v/>
      </c>
      <c r="W15" s="209" t="str">
        <f>IF(total_residents_audited_qtr7=0,"",AE15/total_residents_audited_qtr7)</f>
        <v/>
      </c>
      <c r="X15" s="209" t="str">
        <f t="shared" ref="X15" si="1">IF(total_residents_audited_qtr8=0,"",AF15/total_residents_audited_qtr8)</f>
        <v/>
      </c>
      <c r="Y15" s="199" t="str">
        <f>IF(total_residents_audited_qtr1=0,"",secondry_ind_1_qtr1)</f>
        <v/>
      </c>
      <c r="Z15" s="199" t="str">
        <f>IF(total_residents_audited_qtr2=0,"",secondry_ind_1_qtr2)</f>
        <v/>
      </c>
      <c r="AA15" s="199" t="str">
        <f>IF(total_residents_audited_qtr3=0,"",secondry_ind_1_qtr3)</f>
        <v/>
      </c>
      <c r="AB15" s="177" t="str">
        <f>IF(total_residents_audited_qtr4=0,"",secondry_ind_1_qtr4)</f>
        <v/>
      </c>
      <c r="AC15" s="177" t="str">
        <f>IF(total_residents_audited_qtr5=0,"",secondry_ind_1_qtr5)</f>
        <v/>
      </c>
      <c r="AD15" s="177" t="str">
        <f>IF(total_residents_audited_qtr6=0,"",secondry_ind_1_qtr6)</f>
        <v/>
      </c>
      <c r="AE15" s="204" t="str">
        <f>IF(total_residents_audited_qtr7=0,"",secondry_ind_1_qtr7)</f>
        <v/>
      </c>
      <c r="AF15" s="204" t="str">
        <f>IF(total_residents_audited_qtr8=0,"",secondry_ind_1_qtr8)</f>
        <v/>
      </c>
    </row>
    <row r="16" spans="1:32" customFormat="1" ht="53.25" customHeight="1" thickBot="1" x14ac:dyDescent="0.35">
      <c r="A16" s="21"/>
      <c r="B16" s="412" t="s">
        <v>171</v>
      </c>
      <c r="C16" s="413"/>
      <c r="D16" s="302" t="str">
        <f t="shared" ref="D16:D22" si="2">IF(Y16="","",Y16)</f>
        <v/>
      </c>
      <c r="E16" s="302" t="str">
        <f t="shared" ref="E16:K29" si="3">IF(Z16="","",Z16)</f>
        <v/>
      </c>
      <c r="F16" s="302" t="str">
        <f t="shared" si="3"/>
        <v/>
      </c>
      <c r="G16" s="301" t="str">
        <f t="shared" si="3"/>
        <v/>
      </c>
      <c r="H16" s="302" t="str">
        <f t="shared" si="3"/>
        <v/>
      </c>
      <c r="I16" s="303" t="str">
        <f t="shared" si="3"/>
        <v/>
      </c>
      <c r="J16" s="301" t="str">
        <f t="shared" si="3"/>
        <v/>
      </c>
      <c r="K16" s="303" t="str">
        <f t="shared" si="3"/>
        <v/>
      </c>
      <c r="L16" s="247"/>
      <c r="M16" s="248"/>
      <c r="N16" s="21"/>
      <c r="O16" s="21"/>
      <c r="P16" s="20"/>
      <c r="Q16" s="209" t="str">
        <f>IF(total_residents_audited_qtr1=0,"",Y16/total_residents_audited_qtr1)</f>
        <v/>
      </c>
      <c r="R16" s="209" t="str">
        <f t="shared" ref="R16:R29" si="4">IF(total_residents_audited_qtr2=0,"",Z16/total_residents_audited_qtr2)</f>
        <v/>
      </c>
      <c r="S16" s="209" t="str">
        <f t="shared" ref="S16:S29" si="5">IF(total_residents_audited_qtr3=0,"",AA16/total_residents_audited_qtr3)</f>
        <v/>
      </c>
      <c r="T16" s="209" t="str">
        <f t="shared" ref="T16:T29" si="6">IF(total_residents_audited_qtr4=0,"",AB16/total_residents_audited_qtr4)</f>
        <v/>
      </c>
      <c r="U16" s="209" t="str">
        <f t="shared" ref="U16:U29" si="7">IF(total_residents_audited_qtr5=0,"",AC16/total_residents_audited_qtr5)</f>
        <v/>
      </c>
      <c r="V16" s="209" t="str">
        <f t="shared" ref="V16:V29" si="8">IF(total_residents_audited_qtr6=0,"",AD16/total_residents_audited_qtr6)</f>
        <v/>
      </c>
      <c r="W16" s="209" t="str">
        <f t="shared" ref="W16:W29" si="9">IF(total_residents_audited_qtr7=0,"",AE16/total_residents_audited_qtr7)</f>
        <v/>
      </c>
      <c r="X16" s="209" t="str">
        <f t="shared" ref="X16:X29" si="10">IF(total_residents_audited_qtr8=0,"",AF16/total_residents_audited_qtr8)</f>
        <v/>
      </c>
      <c r="Y16" s="200" t="str">
        <f>IF(total_residents_audited_qtr1=0,"",'Reference-Qtr1'!$C$116)</f>
        <v/>
      </c>
      <c r="Z16" s="200" t="str">
        <f>IF(total_residents_audited_qtr2=0,"",'Reference-Qtr2'!$C$116)</f>
        <v/>
      </c>
      <c r="AA16" s="200" t="str">
        <f>IF(total_residents_audited_qtr3=0,"",'Reference-Qtr3'!$C$116)</f>
        <v/>
      </c>
      <c r="AB16" s="177" t="str">
        <f>IF(total_residents_audited_qtr4=0,"",'Reference-Qtr4'!$C$116)</f>
        <v/>
      </c>
      <c r="AC16" s="177" t="str">
        <f>IF(total_residents_audited_qtr5=0,"",'Reference-Qtr5'!$C$116)</f>
        <v/>
      </c>
      <c r="AD16" s="177" t="str">
        <f>IF(total_residents_audited_qtr6=0,"",'Reference-Qtr6'!$C$116)</f>
        <v/>
      </c>
      <c r="AE16" s="204" t="str">
        <f>IF(total_residents_audited_qtr7=0,"",'Reference-Qtr7'!$C$116)</f>
        <v/>
      </c>
      <c r="AF16" s="204" t="str">
        <f>IF(total_residents_audited_qtr8=0,"",'Reference-Qtr8'!$C$116)</f>
        <v/>
      </c>
    </row>
    <row r="17" spans="1:32" customFormat="1" ht="53.25" customHeight="1" thickBot="1" x14ac:dyDescent="0.35">
      <c r="A17" s="21"/>
      <c r="B17" s="414" t="s">
        <v>172</v>
      </c>
      <c r="C17" s="415"/>
      <c r="D17" s="294" t="str">
        <f t="shared" si="2"/>
        <v/>
      </c>
      <c r="E17" s="294" t="str">
        <f t="shared" ref="E17:K19" si="11">IF(Z17="","",Z17)</f>
        <v/>
      </c>
      <c r="F17" s="294" t="str">
        <f t="shared" si="11"/>
        <v/>
      </c>
      <c r="G17" s="296" t="str">
        <f t="shared" si="11"/>
        <v/>
      </c>
      <c r="H17" s="294" t="str">
        <f t="shared" si="11"/>
        <v/>
      </c>
      <c r="I17" s="295" t="str">
        <f t="shared" si="11"/>
        <v/>
      </c>
      <c r="J17" s="296" t="str">
        <f t="shared" si="11"/>
        <v/>
      </c>
      <c r="K17" s="295" t="str">
        <f t="shared" si="11"/>
        <v/>
      </c>
      <c r="L17" s="247"/>
      <c r="M17" s="248"/>
      <c r="N17" s="21"/>
      <c r="O17" s="21"/>
      <c r="P17" s="20"/>
      <c r="Q17" s="209" t="str">
        <f>IF(total_residents_audited_qtr1=0,"",Y17/total_residents_audited_qtr1)</f>
        <v/>
      </c>
      <c r="R17" s="209" t="str">
        <f>IF(total_residents_audited_qtr2=0,"",Z17/total_residents_audited_qtr2)</f>
        <v/>
      </c>
      <c r="S17" s="209" t="str">
        <f>IF(total_residents_audited_qtr3=0,"",AA17/total_residents_audited_qtr3)</f>
        <v/>
      </c>
      <c r="T17" s="209" t="str">
        <f>IF(total_residents_audited_qtr4=0,"",AB17/total_residents_audited_qtr4)</f>
        <v/>
      </c>
      <c r="U17" s="209" t="str">
        <f>IF(total_residents_audited_qtr5=0,"",AC17/total_residents_audited_qtr5)</f>
        <v/>
      </c>
      <c r="V17" s="209" t="str">
        <f>IF(total_residents_audited_qtr6=0,"",AD17/total_residents_audited_qtr6)</f>
        <v/>
      </c>
      <c r="W17" s="209" t="str">
        <f>IF(total_residents_audited_qtr7=0,"",AE17/total_residents_audited_qtr7)</f>
        <v/>
      </c>
      <c r="X17" s="209" t="str">
        <f>IF(total_residents_audited_qtr8=0,"",AF17/total_residents_audited_qtr8)</f>
        <v/>
      </c>
      <c r="Y17" s="199" t="str">
        <f>IF(total_residents_audited_qtr1=0,"",'Reference-Qtr1'!$D$116)</f>
        <v/>
      </c>
      <c r="Z17" s="199" t="str">
        <f>IF(total_residents_audited_qtr2=0,"",'Reference-Qtr2'!$D$116)</f>
        <v/>
      </c>
      <c r="AA17" s="199" t="str">
        <f>IF(total_residents_audited_qtr3=0,"",'Reference-Qtr3'!$D$116)</f>
        <v/>
      </c>
      <c r="AB17" s="177" t="str">
        <f>IF(total_residents_audited_qtr4=0,"",'Reference-Qtr4'!$D$116)</f>
        <v/>
      </c>
      <c r="AC17" s="177" t="str">
        <f>IF(total_residents_audited_qtr5=0,"",'Reference-Qtr5'!$D$116)</f>
        <v/>
      </c>
      <c r="AD17" s="177" t="str">
        <f>IF(total_residents_audited_qtr6=0,"",'Reference-Qtr6'!$D$116)</f>
        <v/>
      </c>
      <c r="AE17" s="204" t="str">
        <f>IF(total_residents_audited_qtr7=0,"",'Reference-Qtr7'!$D$116)</f>
        <v/>
      </c>
      <c r="AF17" s="204" t="str">
        <f>IF(total_residents_audited_qtr8=0,"",'Reference-Qtr8'!$D$116)</f>
        <v/>
      </c>
    </row>
    <row r="18" spans="1:32" customFormat="1" ht="53.25" customHeight="1" thickBot="1" x14ac:dyDescent="0.35">
      <c r="A18" s="21"/>
      <c r="B18" s="424" t="s">
        <v>173</v>
      </c>
      <c r="C18" s="425"/>
      <c r="D18" s="302" t="str">
        <f t="shared" si="2"/>
        <v/>
      </c>
      <c r="E18" s="302" t="str">
        <f t="shared" si="11"/>
        <v/>
      </c>
      <c r="F18" s="302" t="str">
        <f t="shared" si="11"/>
        <v/>
      </c>
      <c r="G18" s="301" t="str">
        <f t="shared" si="11"/>
        <v/>
      </c>
      <c r="H18" s="302" t="str">
        <f t="shared" si="11"/>
        <v/>
      </c>
      <c r="I18" s="303" t="str">
        <f t="shared" si="11"/>
        <v/>
      </c>
      <c r="J18" s="301" t="str">
        <f t="shared" si="11"/>
        <v/>
      </c>
      <c r="K18" s="303" t="str">
        <f t="shared" si="11"/>
        <v/>
      </c>
      <c r="L18" s="247"/>
      <c r="M18" s="248"/>
      <c r="N18" s="21"/>
      <c r="O18" s="20"/>
      <c r="P18" s="20"/>
      <c r="Q18" s="209" t="str">
        <f>IF(total_residents_audited_qtr1=0,"",Y18/total_residents_audited_qtr1)</f>
        <v/>
      </c>
      <c r="R18" s="209" t="str">
        <f>IF(total_residents_audited_qtr2=0,"",Z18/total_residents_audited_qtr2)</f>
        <v/>
      </c>
      <c r="S18" s="209" t="str">
        <f>IF(total_residents_audited_qtr3=0,"",AA18/total_residents_audited_qtr3)</f>
        <v/>
      </c>
      <c r="T18" s="209" t="str">
        <f>IF(total_residents_audited_qtr4=0,"",AB18/total_residents_audited_qtr4)</f>
        <v/>
      </c>
      <c r="U18" s="209" t="str">
        <f>IF(total_residents_audited_qtr5=0,"",AC18/total_residents_audited_qtr5)</f>
        <v/>
      </c>
      <c r="V18" s="209" t="str">
        <f>IF(total_residents_audited_qtr6=0,"",AD18/total_residents_audited_qtr6)</f>
        <v/>
      </c>
      <c r="W18" s="209" t="str">
        <f>IF(total_residents_audited_qtr7=0,"",AE18/total_residents_audited_qtr7)</f>
        <v/>
      </c>
      <c r="X18" s="209" t="str">
        <f>IF(total_residents_audited_qtr8=0,"",AF18/total_residents_audited_qtr8)</f>
        <v/>
      </c>
      <c r="Y18" s="201" t="str">
        <f>IF(total_residents_audited_qtr1=0,"",Y20+Y21)</f>
        <v/>
      </c>
      <c r="Z18" s="201" t="str">
        <f>IF(total_residents_audited_qtr2=0,"",Z20+Z21)</f>
        <v/>
      </c>
      <c r="AA18" s="201" t="str">
        <f>IF(total_residents_audited_qtr3=0,"",AA20+AA21)</f>
        <v/>
      </c>
      <c r="AB18" s="177" t="str">
        <f>IF(total_residents_audited_qtr4=0,"",AB20+AB21)</f>
        <v/>
      </c>
      <c r="AC18" s="177" t="str">
        <f>IF(total_residents_audited_qtr5=0,"",AC20+AC21)</f>
        <v/>
      </c>
      <c r="AD18" s="177" t="str">
        <f>IF(total_residents_audited_qtr6=0,"",AD20+AD21)</f>
        <v/>
      </c>
      <c r="AE18" s="204" t="str">
        <f>IF(total_residents_audited_qtr7=0,"",AE20+AE21)</f>
        <v/>
      </c>
      <c r="AF18" s="204" t="str">
        <f>IF(total_residents_audited_qtr8=0,"",AF20+AF21)</f>
        <v/>
      </c>
    </row>
    <row r="19" spans="1:32" customFormat="1" ht="57" customHeight="1" thickBot="1" x14ac:dyDescent="0.35">
      <c r="A19" s="21"/>
      <c r="B19" s="418" t="s">
        <v>174</v>
      </c>
      <c r="C19" s="419"/>
      <c r="D19" s="294" t="str">
        <f t="shared" si="2"/>
        <v/>
      </c>
      <c r="E19" s="294" t="str">
        <f t="shared" si="11"/>
        <v/>
      </c>
      <c r="F19" s="294" t="str">
        <f t="shared" si="11"/>
        <v/>
      </c>
      <c r="G19" s="296" t="str">
        <f t="shared" si="11"/>
        <v/>
      </c>
      <c r="H19" s="294" t="str">
        <f t="shared" si="11"/>
        <v/>
      </c>
      <c r="I19" s="295" t="str">
        <f t="shared" si="11"/>
        <v/>
      </c>
      <c r="J19" s="296" t="str">
        <f t="shared" si="11"/>
        <v/>
      </c>
      <c r="K19" s="295" t="str">
        <f t="shared" si="11"/>
        <v/>
      </c>
      <c r="L19" s="247"/>
      <c r="M19" s="248"/>
      <c r="N19" s="21"/>
      <c r="O19" s="20"/>
      <c r="P19" s="20"/>
      <c r="Q19" s="209" t="str">
        <f>IF(total_residents_audited_qtr1=0,"",Y19/total_residents_audited_qtr1)</f>
        <v/>
      </c>
      <c r="R19" s="209" t="str">
        <f>IF(total_residents_audited_qtr2=0,"",Z19/total_residents_audited_qtr2)</f>
        <v/>
      </c>
      <c r="S19" s="209" t="str">
        <f>IF(total_residents_audited_qtr3=0,"",AA19/total_residents_audited_qtr3)</f>
        <v/>
      </c>
      <c r="T19" s="209" t="str">
        <f>IF(total_residents_audited_qtr4=0,"",AB19/total_residents_audited_qtr4)</f>
        <v/>
      </c>
      <c r="U19" s="209" t="str">
        <f>IF(total_residents_audited_qtr5=0,"",AC19/total_residents_audited_qtr5)</f>
        <v/>
      </c>
      <c r="V19" s="209" t="str">
        <f>IF(total_residents_audited_qtr6=0,"",AD19/total_residents_audited_qtr6)</f>
        <v/>
      </c>
      <c r="W19" s="209" t="str">
        <f>IF(total_residents_audited_qtr7=0,"",AE19/total_residents_audited_qtr7)</f>
        <v/>
      </c>
      <c r="X19" s="209" t="str">
        <f>IF(total_residents_audited_qtr8=0,"",AF19/total_residents_audited_qtr8)</f>
        <v/>
      </c>
      <c r="Y19" s="203" t="str">
        <f>IF(total_residents_audited_qtr1=0,"",Y23+Y24)</f>
        <v/>
      </c>
      <c r="Z19" s="203" t="str">
        <f>IF(total_residents_audited_qtr2=0,"",Z23+Z24)</f>
        <v/>
      </c>
      <c r="AA19" s="203" t="str">
        <f>IF(total_residents_audited_qtr3=0,"",AA23+AA24)</f>
        <v/>
      </c>
      <c r="AB19" s="203" t="str">
        <f>IF(total_residents_audited_qtr4=0,"",AB23+AB24)</f>
        <v/>
      </c>
      <c r="AC19" s="203" t="str">
        <f>IF(total_residents_audited_qtr5=0,"",AC23+AC24)</f>
        <v/>
      </c>
      <c r="AD19" s="203" t="str">
        <f>IF(total_residents_audited_qtr6=0,"",AD23+AD24)</f>
        <v/>
      </c>
      <c r="AE19" s="204" t="str">
        <f>IF(total_residents_audited_qtr7=0,"",AE23+AE24)</f>
        <v/>
      </c>
      <c r="AF19" s="204" t="str">
        <f>IF(total_residents_audited_qtr8=0,"",AF23+AF24)</f>
        <v/>
      </c>
    </row>
    <row r="20" spans="1:32" customFormat="1" ht="56.25" customHeight="1" thickBot="1" x14ac:dyDescent="0.35">
      <c r="A20" s="21"/>
      <c r="B20" s="397" t="s">
        <v>195</v>
      </c>
      <c r="C20" s="398"/>
      <c r="D20" s="301" t="str">
        <f t="shared" si="2"/>
        <v/>
      </c>
      <c r="E20" s="302" t="str">
        <f t="shared" si="3"/>
        <v/>
      </c>
      <c r="F20" s="302" t="str">
        <f t="shared" si="3"/>
        <v/>
      </c>
      <c r="G20" s="301" t="str">
        <f t="shared" si="3"/>
        <v/>
      </c>
      <c r="H20" s="302" t="str">
        <f t="shared" si="3"/>
        <v/>
      </c>
      <c r="I20" s="303" t="str">
        <f t="shared" si="3"/>
        <v/>
      </c>
      <c r="J20" s="301" t="str">
        <f t="shared" si="3"/>
        <v/>
      </c>
      <c r="K20" s="303" t="str">
        <f t="shared" si="3"/>
        <v/>
      </c>
      <c r="L20" s="247"/>
      <c r="M20" s="248"/>
      <c r="N20" s="21"/>
      <c r="O20" s="21"/>
      <c r="P20" s="20"/>
      <c r="Q20" s="209" t="str">
        <f t="shared" ref="Q20:Q29" si="12">IF(total_residents_audited_qtr1=0,"",Y20/total_residents_audited_qtr1)</f>
        <v/>
      </c>
      <c r="R20" s="209" t="str">
        <f t="shared" si="4"/>
        <v/>
      </c>
      <c r="S20" s="209" t="str">
        <f t="shared" si="5"/>
        <v/>
      </c>
      <c r="T20" s="209" t="str">
        <f t="shared" si="6"/>
        <v/>
      </c>
      <c r="U20" s="209" t="str">
        <f t="shared" si="7"/>
        <v/>
      </c>
      <c r="V20" s="209" t="str">
        <f t="shared" si="8"/>
        <v/>
      </c>
      <c r="W20" s="209" t="str">
        <f t="shared" si="9"/>
        <v/>
      </c>
      <c r="X20" s="209" t="str">
        <f t="shared" si="10"/>
        <v/>
      </c>
      <c r="Y20" s="200" t="str">
        <f>IF(total_residents_audited_qtr1=0,"",'Reference-Qtr1'!$E$117)</f>
        <v/>
      </c>
      <c r="Z20" s="200" t="str">
        <f>IF(total_residents_audited_qtr2=0,"",'Reference-Qtr2'!$E$117)</f>
        <v/>
      </c>
      <c r="AA20" s="200" t="str">
        <f>IF(total_residents_audited_qtr3=0,"",'Reference-Qtr3'!$E$117)</f>
        <v/>
      </c>
      <c r="AB20" s="177" t="str">
        <f>IF(total_residents_audited_qtr4=0,"",'Reference-Qtr4'!$E$117)</f>
        <v/>
      </c>
      <c r="AC20" s="177" t="str">
        <f>IF(total_residents_audited_qtr5=0,"",'Reference-Qtr5'!$E$117)</f>
        <v/>
      </c>
      <c r="AD20" s="177" t="str">
        <f>IF(total_residents_audited_qtr6=0,"",'Reference-Qtr6'!$E$117)</f>
        <v/>
      </c>
      <c r="AE20" s="204" t="str">
        <f>IF(total_residents_audited_qtr7=0,"",'Reference-Qtr7'!$E$117)</f>
        <v/>
      </c>
      <c r="AF20" s="204" t="str">
        <f>IF(total_residents_audited_qtr8=0,"",'Reference-Qtr8'!$E$117)</f>
        <v/>
      </c>
    </row>
    <row r="21" spans="1:32" customFormat="1" ht="56.25" hidden="1" customHeight="1" thickBot="1" x14ac:dyDescent="0.35">
      <c r="A21" s="21"/>
      <c r="B21" s="397" t="s">
        <v>158</v>
      </c>
      <c r="C21" s="398"/>
      <c r="D21" s="294" t="str">
        <f t="shared" si="2"/>
        <v/>
      </c>
      <c r="E21" s="294" t="str">
        <f t="shared" si="3"/>
        <v/>
      </c>
      <c r="F21" s="294" t="str">
        <f t="shared" si="3"/>
        <v/>
      </c>
      <c r="G21" s="296" t="str">
        <f t="shared" si="3"/>
        <v/>
      </c>
      <c r="H21" s="294" t="str">
        <f t="shared" si="3"/>
        <v/>
      </c>
      <c r="I21" s="295" t="str">
        <f t="shared" si="3"/>
        <v/>
      </c>
      <c r="J21" s="296" t="str">
        <f t="shared" si="3"/>
        <v/>
      </c>
      <c r="K21" s="295" t="str">
        <f t="shared" si="3"/>
        <v/>
      </c>
      <c r="L21" s="247"/>
      <c r="M21" s="248"/>
      <c r="N21" s="21"/>
      <c r="O21" s="20"/>
      <c r="P21" s="20"/>
      <c r="Q21" s="209" t="str">
        <f t="shared" si="12"/>
        <v/>
      </c>
      <c r="R21" s="209" t="str">
        <f t="shared" si="4"/>
        <v/>
      </c>
      <c r="S21" s="209" t="str">
        <f t="shared" si="5"/>
        <v/>
      </c>
      <c r="T21" s="209" t="str">
        <f t="shared" si="6"/>
        <v/>
      </c>
      <c r="U21" s="209" t="str">
        <f t="shared" si="7"/>
        <v/>
      </c>
      <c r="V21" s="209" t="str">
        <f t="shared" si="8"/>
        <v/>
      </c>
      <c r="W21" s="209" t="str">
        <f t="shared" si="9"/>
        <v/>
      </c>
      <c r="X21" s="209" t="str">
        <f t="shared" si="10"/>
        <v/>
      </c>
      <c r="Y21" s="201" t="str">
        <f>IF(total_residents_audited_qtr1=0,"",'Reference-Qtr1'!$E$118)</f>
        <v/>
      </c>
      <c r="Z21" s="201" t="str">
        <f>IF(total_residents_audited_qtr2=0,"",'Reference-Qtr2'!$E$118)</f>
        <v/>
      </c>
      <c r="AA21" s="201" t="str">
        <f>IF(total_residents_audited_qtr3=0,"",'Reference-Qtr3'!$E$118)</f>
        <v/>
      </c>
      <c r="AB21" s="177" t="str">
        <f>IF(total_residents_audited_qtr4=0,"",'Reference-Qtr4'!$E$118)</f>
        <v/>
      </c>
      <c r="AC21" s="177" t="str">
        <f>IF(total_residents_audited_qtr5=0,"",'Reference-Qtr5'!$E$118)</f>
        <v/>
      </c>
      <c r="AD21" s="177" t="str">
        <f>IF(total_residents_audited_qtr6=0,"",'Reference-Qtr6'!$E$118)</f>
        <v/>
      </c>
      <c r="AE21" s="204" t="str">
        <f>IF(total_residents_audited_qtr7=0,"",'Reference-Qtr7'!$E$118)</f>
        <v/>
      </c>
      <c r="AF21" s="204" t="str">
        <f>IF(total_residents_audited_qtr8=0,"",'Reference-Qtr8'!$E$118)</f>
        <v/>
      </c>
    </row>
    <row r="22" spans="1:32" customFormat="1" ht="79.5" customHeight="1" thickBot="1" x14ac:dyDescent="0.35">
      <c r="A22" s="21"/>
      <c r="B22" s="397" t="s">
        <v>177</v>
      </c>
      <c r="C22" s="398"/>
      <c r="D22" s="294" t="str">
        <f t="shared" si="2"/>
        <v/>
      </c>
      <c r="E22" s="294" t="str">
        <f t="shared" ref="E22:K22" si="13">IF(Z22="","",Z22)</f>
        <v/>
      </c>
      <c r="F22" s="294" t="str">
        <f t="shared" si="13"/>
        <v/>
      </c>
      <c r="G22" s="296" t="str">
        <f t="shared" si="13"/>
        <v/>
      </c>
      <c r="H22" s="294" t="str">
        <f t="shared" si="13"/>
        <v/>
      </c>
      <c r="I22" s="295" t="str">
        <f t="shared" si="13"/>
        <v/>
      </c>
      <c r="J22" s="296" t="str">
        <f t="shared" si="13"/>
        <v/>
      </c>
      <c r="K22" s="295" t="str">
        <f t="shared" si="13"/>
        <v/>
      </c>
      <c r="L22" s="247"/>
      <c r="M22" s="248"/>
      <c r="N22" s="21"/>
      <c r="O22" s="305"/>
      <c r="P22" s="305"/>
      <c r="Q22" s="209" t="str">
        <f>IF(total_residents_audited_qtr1=0,"",Y22/total_residents_audited_qtr1)</f>
        <v/>
      </c>
      <c r="R22" s="209" t="str">
        <f>IF(total_residents_audited_qtr2=0,"",Z22/total_residents_audited_qtr2)</f>
        <v/>
      </c>
      <c r="S22" s="209" t="str">
        <f>IF(total_residents_audited_qtr3=0,"",AA22/total_residents_audited_qtr3)</f>
        <v/>
      </c>
      <c r="T22" s="209" t="str">
        <f>IF(total_residents_audited_qtr4=0,"",AB22/total_residents_audited_qtr4)</f>
        <v/>
      </c>
      <c r="U22" s="209" t="str">
        <f>IF(total_residents_audited_qtr5=0,"",AC22/total_residents_audited_qtr5)</f>
        <v/>
      </c>
      <c r="V22" s="209" t="str">
        <f>IF(total_residents_audited_qtr6=0,"",AD22/total_residents_audited_qtr6)</f>
        <v/>
      </c>
      <c r="W22" s="209" t="str">
        <f>IF(total_residents_audited_qtr7=0,"",AE22/total_residents_audited_qtr7)</f>
        <v/>
      </c>
      <c r="X22" s="209" t="str">
        <f>IF(total_residents_audited_qtr8=0,"",AF22/total_residents_audited_qtr8)</f>
        <v/>
      </c>
      <c r="Y22" s="199" t="str">
        <f>IF(total_residents_audited_qtr1=0,"",'Reference-Qtr1'!$G$116)</f>
        <v/>
      </c>
      <c r="Z22" s="199" t="str">
        <f>IF(total_residents_audited_qtr2=0,"",'Reference-Qtr2'!$G$116)</f>
        <v/>
      </c>
      <c r="AA22" s="199" t="str">
        <f>IF(total_residents_audited_qtr3=0,"",'Reference-Qtr3'!$G$116)</f>
        <v/>
      </c>
      <c r="AB22" s="177" t="str">
        <f>IF(total_residents_audited_qtr4=0,"",'Reference-Qtr4'!$G$116)</f>
        <v/>
      </c>
      <c r="AC22" s="177" t="str">
        <f>IF(total_residents_audited_qtr5=0,"",'Reference-Qtr5'!$G$116)</f>
        <v/>
      </c>
      <c r="AD22" s="177" t="str">
        <f>IF(total_residents_audited_qtr6=0,"",'Reference-Qtr6'!$G$116)</f>
        <v/>
      </c>
      <c r="AE22" s="204" t="str">
        <f>IF(total_residents_audited_qtr7=0,"",'Reference-Qtr7'!$G$116)</f>
        <v/>
      </c>
      <c r="AF22" s="204" t="str">
        <f>IF(total_residents_audited_qtr8=0,"",'Reference-Qtr8'!$G$116)</f>
        <v/>
      </c>
    </row>
    <row r="23" spans="1:32" customFormat="1" ht="79.5" customHeight="1" thickBot="1" x14ac:dyDescent="0.35">
      <c r="A23" s="21"/>
      <c r="B23" s="397" t="s">
        <v>176</v>
      </c>
      <c r="C23" s="398"/>
      <c r="D23" s="301" t="str">
        <f t="shared" ref="D23:D29" si="14">IF(Y23="","",Y23)</f>
        <v/>
      </c>
      <c r="E23" s="302" t="str">
        <f t="shared" si="3"/>
        <v/>
      </c>
      <c r="F23" s="302" t="str">
        <f t="shared" si="3"/>
        <v/>
      </c>
      <c r="G23" s="301" t="str">
        <f t="shared" si="3"/>
        <v/>
      </c>
      <c r="H23" s="302" t="str">
        <f t="shared" si="3"/>
        <v/>
      </c>
      <c r="I23" s="303" t="str">
        <f t="shared" si="3"/>
        <v/>
      </c>
      <c r="J23" s="301" t="str">
        <f t="shared" si="3"/>
        <v/>
      </c>
      <c r="K23" s="303" t="str">
        <f t="shared" si="3"/>
        <v/>
      </c>
      <c r="L23" s="247"/>
      <c r="M23" s="248"/>
      <c r="N23" s="21"/>
      <c r="O23" s="20"/>
      <c r="P23" s="20"/>
      <c r="Q23" s="209" t="str">
        <f t="shared" si="12"/>
        <v/>
      </c>
      <c r="R23" s="209" t="str">
        <f t="shared" si="4"/>
        <v/>
      </c>
      <c r="S23" s="209" t="str">
        <f t="shared" si="5"/>
        <v/>
      </c>
      <c r="T23" s="209" t="str">
        <f t="shared" si="6"/>
        <v/>
      </c>
      <c r="U23" s="209" t="str">
        <f t="shared" si="7"/>
        <v/>
      </c>
      <c r="V23" s="209" t="str">
        <f t="shared" si="8"/>
        <v/>
      </c>
      <c r="W23" s="209" t="str">
        <f t="shared" si="9"/>
        <v/>
      </c>
      <c r="X23" s="209" t="str">
        <f t="shared" si="10"/>
        <v/>
      </c>
      <c r="Y23" s="203" t="str">
        <f>IF(total_residents_audited_qtr1=0,"",'Reference-Qtr1'!$F$120)</f>
        <v/>
      </c>
      <c r="Z23" s="203" t="str">
        <f>IF(total_residents_audited_qtr2=0,"",'Reference-Qtr2'!$F$120)</f>
        <v/>
      </c>
      <c r="AA23" s="203" t="str">
        <f>IF(total_residents_audited_qtr3=0,"",'Reference-Qtr3'!$F$120)</f>
        <v/>
      </c>
      <c r="AB23" s="203" t="str">
        <f>IF(total_residents_audited_qtr4=0,"",'Reference-Qtr4'!$F$120)</f>
        <v/>
      </c>
      <c r="AC23" s="203" t="str">
        <f>IF(total_residents_audited_qtr5=0,"",'Reference-Qtr5'!$F$120)</f>
        <v/>
      </c>
      <c r="AD23" s="203" t="str">
        <f>IF(total_residents_audited_qtr6=0,"",'Reference-Qtr6'!$F$120)</f>
        <v/>
      </c>
      <c r="AE23" s="204" t="str">
        <f>IF(total_residents_audited_qtr7=0,"",'Reference-Qtr7'!$F$120)</f>
        <v/>
      </c>
      <c r="AF23" s="204" t="str">
        <f>IF(total_residents_audited_qtr8=0,"",'Reference-Qtr8'!$F$120)</f>
        <v/>
      </c>
    </row>
    <row r="24" spans="1:32" customFormat="1" ht="87.75" hidden="1" customHeight="1" thickBot="1" x14ac:dyDescent="0.35">
      <c r="A24" s="21"/>
      <c r="B24" s="397" t="s">
        <v>196</v>
      </c>
      <c r="C24" s="398"/>
      <c r="D24" s="294" t="str">
        <f t="shared" si="14"/>
        <v/>
      </c>
      <c r="E24" s="294" t="str">
        <f t="shared" si="3"/>
        <v/>
      </c>
      <c r="F24" s="294" t="str">
        <f t="shared" si="3"/>
        <v/>
      </c>
      <c r="G24" s="296" t="str">
        <f t="shared" si="3"/>
        <v/>
      </c>
      <c r="H24" s="294" t="str">
        <f t="shared" si="3"/>
        <v/>
      </c>
      <c r="I24" s="295" t="str">
        <f t="shared" si="3"/>
        <v/>
      </c>
      <c r="J24" s="296" t="str">
        <f t="shared" si="3"/>
        <v/>
      </c>
      <c r="K24" s="295" t="str">
        <f t="shared" si="3"/>
        <v/>
      </c>
      <c r="L24" s="247"/>
      <c r="M24" s="248"/>
      <c r="N24" s="21"/>
      <c r="O24" s="20"/>
      <c r="P24" s="20"/>
      <c r="Q24" s="209" t="str">
        <f t="shared" si="12"/>
        <v/>
      </c>
      <c r="R24" s="209" t="str">
        <f t="shared" si="4"/>
        <v/>
      </c>
      <c r="S24" s="209" t="str">
        <f t="shared" si="5"/>
        <v/>
      </c>
      <c r="T24" s="209" t="str">
        <f t="shared" si="6"/>
        <v/>
      </c>
      <c r="U24" s="209" t="str">
        <f t="shared" si="7"/>
        <v/>
      </c>
      <c r="V24" s="209" t="str">
        <f t="shared" si="8"/>
        <v/>
      </c>
      <c r="W24" s="209" t="str">
        <f t="shared" si="9"/>
        <v/>
      </c>
      <c r="X24" s="209" t="str">
        <f t="shared" si="10"/>
        <v/>
      </c>
      <c r="Y24" s="203" t="str">
        <f>IF(total_residents_audited_qtr1=0,"",'Reference-Qtr1'!$F$121)</f>
        <v/>
      </c>
      <c r="Z24" s="203" t="str">
        <f>IF(total_residents_audited_qtr2=0,"",'Reference-Qtr2'!$F$121)</f>
        <v/>
      </c>
      <c r="AA24" s="203" t="str">
        <f>IF(total_residents_audited_qtr3=0,"",'Reference-Qtr3'!$F$121)</f>
        <v/>
      </c>
      <c r="AB24" s="203" t="str">
        <f>IF(total_residents_audited_qtr4=0,"",'Reference-Qtr4'!$F$121)</f>
        <v/>
      </c>
      <c r="AC24" s="203" t="str">
        <f>IF(total_residents_audited_qtr5=0,"",'Reference-Qtr5'!$F$121)</f>
        <v/>
      </c>
      <c r="AD24" s="203" t="str">
        <f>IF(total_residents_audited_qtr6=0,"",'Reference-Qtr6'!$F$121)</f>
        <v/>
      </c>
      <c r="AE24" s="204" t="str">
        <f>IF(total_residents_audited_qtr7=0,"",'Reference-Qtr7'!$F$121)</f>
        <v/>
      </c>
      <c r="AF24" s="204" t="str">
        <f>IF(total_residents_audited_qtr8=0,"",'Reference-Qtr8'!$F$121)</f>
        <v/>
      </c>
    </row>
    <row r="25" spans="1:32" customFormat="1" ht="57.75" customHeight="1" thickBot="1" x14ac:dyDescent="0.35">
      <c r="A25" s="21"/>
      <c r="B25" s="397" t="s">
        <v>178</v>
      </c>
      <c r="C25" s="398"/>
      <c r="D25" s="294" t="str">
        <f t="shared" si="14"/>
        <v/>
      </c>
      <c r="E25" s="294" t="str">
        <f t="shared" si="3"/>
        <v/>
      </c>
      <c r="F25" s="294" t="str">
        <f t="shared" si="3"/>
        <v/>
      </c>
      <c r="G25" s="296" t="str">
        <f t="shared" si="3"/>
        <v/>
      </c>
      <c r="H25" s="294" t="str">
        <f t="shared" si="3"/>
        <v/>
      </c>
      <c r="I25" s="295" t="str">
        <f t="shared" si="3"/>
        <v/>
      </c>
      <c r="J25" s="296" t="str">
        <f t="shared" si="3"/>
        <v/>
      </c>
      <c r="K25" s="295" t="str">
        <f t="shared" si="3"/>
        <v/>
      </c>
      <c r="L25" s="247"/>
      <c r="M25" s="248"/>
      <c r="N25" s="21"/>
      <c r="O25" s="305"/>
      <c r="P25" s="305"/>
      <c r="Q25" s="209" t="str">
        <f t="shared" si="12"/>
        <v/>
      </c>
      <c r="R25" s="209" t="str">
        <f t="shared" si="4"/>
        <v/>
      </c>
      <c r="S25" s="209" t="str">
        <f t="shared" si="5"/>
        <v/>
      </c>
      <c r="T25" s="209" t="str">
        <f t="shared" si="6"/>
        <v/>
      </c>
      <c r="U25" s="209" t="str">
        <f t="shared" si="7"/>
        <v/>
      </c>
      <c r="V25" s="209" t="str">
        <f t="shared" si="8"/>
        <v/>
      </c>
      <c r="W25" s="209" t="str">
        <f t="shared" si="9"/>
        <v/>
      </c>
      <c r="X25" s="209" t="str">
        <f t="shared" si="10"/>
        <v/>
      </c>
      <c r="Y25" s="199" t="str">
        <f>IF(total_residents_audited_qtr1=0,"",'Reference-Qtr1'!$H$116)</f>
        <v/>
      </c>
      <c r="Z25" s="199" t="str">
        <f>IF(total_residents_audited_qtr2=0,"",'Reference-Qtr2'!$H$116)</f>
        <v/>
      </c>
      <c r="AA25" s="199" t="str">
        <f>IF(total_residents_audited_qtr3=0,"",'Reference-Qtr3'!$H$116)</f>
        <v/>
      </c>
      <c r="AB25" s="177" t="str">
        <f>IF(total_residents_audited_qtr4=0,"",'Reference-Qtr4'!$H$116)</f>
        <v/>
      </c>
      <c r="AC25" s="177" t="str">
        <f>IF(total_residents_audited_qtr5=0,"",'Reference-Qtr5'!$H$116)</f>
        <v/>
      </c>
      <c r="AD25" s="177" t="str">
        <f>IF(total_residents_audited_qtr6=0,"",'Reference-Qtr6'!$H$116)</f>
        <v/>
      </c>
      <c r="AE25" s="204" t="str">
        <f>IF(total_residents_audited_qtr7=0,"",'Reference-Qtr7'!$H$116)</f>
        <v/>
      </c>
      <c r="AF25" s="204" t="str">
        <f>IF(total_residents_audited_qtr8=0,"",'Reference-Qtr8'!$H$116)</f>
        <v/>
      </c>
    </row>
    <row r="26" spans="1:32" customFormat="1" ht="57.75" customHeight="1" thickBot="1" x14ac:dyDescent="0.35">
      <c r="A26" s="21"/>
      <c r="B26" s="422" t="s">
        <v>179</v>
      </c>
      <c r="C26" s="423"/>
      <c r="D26" s="302" t="str">
        <f t="shared" ref="D26:K26" si="15">IF(Y26="","",Y26)</f>
        <v/>
      </c>
      <c r="E26" s="302" t="str">
        <f t="shared" si="15"/>
        <v/>
      </c>
      <c r="F26" s="302" t="str">
        <f t="shared" si="15"/>
        <v/>
      </c>
      <c r="G26" s="301" t="str">
        <f t="shared" si="15"/>
        <v/>
      </c>
      <c r="H26" s="302" t="str">
        <f t="shared" si="15"/>
        <v/>
      </c>
      <c r="I26" s="303" t="str">
        <f t="shared" si="15"/>
        <v/>
      </c>
      <c r="J26" s="301" t="str">
        <f t="shared" si="15"/>
        <v/>
      </c>
      <c r="K26" s="303" t="str">
        <f t="shared" si="15"/>
        <v/>
      </c>
      <c r="L26" s="247"/>
      <c r="M26" s="248"/>
      <c r="N26" s="21"/>
      <c r="O26" s="20"/>
      <c r="P26" s="20" t="s">
        <v>162</v>
      </c>
      <c r="Q26" s="209" t="str">
        <f>IF(total_residents_audited_qtr1=0,"",Y26/total_residents_audited_qtr1)</f>
        <v/>
      </c>
      <c r="R26" s="209" t="str">
        <f>IF(total_residents_audited_qtr2=0,"",Z26/total_residents_audited_qtr2)</f>
        <v/>
      </c>
      <c r="S26" s="209" t="str">
        <f>IF(total_residents_audited_qtr3=0,"",AA26/total_residents_audited_qtr3)</f>
        <v/>
      </c>
      <c r="T26" s="209" t="str">
        <f>IF(total_residents_audited_qtr4=0,"",AB26/total_residents_audited_qtr4)</f>
        <v/>
      </c>
      <c r="U26" s="209" t="str">
        <f>IF(total_residents_audited_qtr5=0,"",AC26/total_residents_audited_qtr5)</f>
        <v/>
      </c>
      <c r="V26" s="209" t="str">
        <f>IF(total_residents_audited_qtr6=0,"",AD26/total_residents_audited_qtr6)</f>
        <v/>
      </c>
      <c r="W26" s="209" t="str">
        <f>IF(total_residents_audited_qtr7=0,"",AE26/total_residents_audited_qtr7)</f>
        <v/>
      </c>
      <c r="X26" s="209" t="str">
        <f t="shared" ref="X26" si="16">IF(total_residents_audited_qtr8=0,"",AF26/total_residents_audited_qtr8)</f>
        <v/>
      </c>
      <c r="Y26" s="199" t="str">
        <f>IF(total_residents_audited_qtr1=0,"",secondry_ind_4_qtr1)</f>
        <v/>
      </c>
      <c r="Z26" s="199" t="str">
        <f>IF(total_residents_audited_qtr2=0,"",secondry_ind_4_qtr2)</f>
        <v/>
      </c>
      <c r="AA26" s="199" t="str">
        <f>IF(total_residents_audited_qtr3=0,"",secondry_ind_4_qtr3)</f>
        <v/>
      </c>
      <c r="AB26" s="177" t="str">
        <f>IF(total_residents_audited_qtr4=0,"",secondry_ind_4_qtr4)</f>
        <v/>
      </c>
      <c r="AC26" s="177" t="str">
        <f>IF(total_residents_audited_qtr5=0,"",secondry_ind_4_qtr5)</f>
        <v/>
      </c>
      <c r="AD26" s="177" t="str">
        <f>IF(total_residents_audited_qtr6=0,"",secondry_ind_4_qtr6)</f>
        <v/>
      </c>
      <c r="AE26" s="204" t="str">
        <f>IF(total_residents_audited_qtr7=0,"",secondry_ind_4_qtr7)</f>
        <v/>
      </c>
      <c r="AF26" s="204" t="str">
        <f>IF(total_residents_audited_qtr8=0,"",secondry_ind_4_qtr8)</f>
        <v/>
      </c>
    </row>
    <row r="27" spans="1:32" customFormat="1" ht="61.5" customHeight="1" thickBot="1" x14ac:dyDescent="0.35">
      <c r="A27" s="21"/>
      <c r="B27" s="414" t="s">
        <v>180</v>
      </c>
      <c r="C27" s="415"/>
      <c r="D27" s="294" t="str">
        <f t="shared" si="14"/>
        <v/>
      </c>
      <c r="E27" s="294" t="str">
        <f t="shared" si="3"/>
        <v/>
      </c>
      <c r="F27" s="294" t="str">
        <f t="shared" si="3"/>
        <v/>
      </c>
      <c r="G27" s="296" t="str">
        <f t="shared" si="3"/>
        <v/>
      </c>
      <c r="H27" s="294" t="str">
        <f t="shared" si="3"/>
        <v/>
      </c>
      <c r="I27" s="295" t="str">
        <f t="shared" si="3"/>
        <v/>
      </c>
      <c r="J27" s="296" t="str">
        <f t="shared" si="3"/>
        <v/>
      </c>
      <c r="K27" s="295" t="str">
        <f t="shared" si="3"/>
        <v/>
      </c>
      <c r="L27" s="247"/>
      <c r="M27" s="248"/>
      <c r="N27" s="21"/>
      <c r="O27" s="20"/>
      <c r="P27" s="20"/>
      <c r="Q27" s="209" t="str">
        <f t="shared" si="12"/>
        <v/>
      </c>
      <c r="R27" s="209" t="str">
        <f t="shared" si="4"/>
        <v/>
      </c>
      <c r="S27" s="209" t="str">
        <f t="shared" si="5"/>
        <v/>
      </c>
      <c r="T27" s="209" t="str">
        <f t="shared" si="6"/>
        <v/>
      </c>
      <c r="U27" s="209" t="str">
        <f t="shared" si="7"/>
        <v/>
      </c>
      <c r="V27" s="209" t="str">
        <f t="shared" si="8"/>
        <v/>
      </c>
      <c r="W27" s="209" t="str">
        <f t="shared" si="9"/>
        <v/>
      </c>
      <c r="X27" s="209" t="str">
        <f t="shared" si="10"/>
        <v/>
      </c>
      <c r="Y27" s="200" t="str">
        <f>IF(total_residents_audited_qtr1=0,"",'Reference-Qtr1'!$I$116)</f>
        <v/>
      </c>
      <c r="Z27" s="200" t="str">
        <f>IF(total_residents_audited_qtr2=0,"",'Reference-Qtr2'!$I$116)</f>
        <v/>
      </c>
      <c r="AA27" s="200" t="str">
        <f>IF(total_residents_audited_qtr3=0,"",'Reference-Qtr3'!$I$116)</f>
        <v/>
      </c>
      <c r="AB27" s="177" t="str">
        <f>IF(total_residents_audited_qtr4=0,"",'Reference-Qtr4'!$I$116)</f>
        <v/>
      </c>
      <c r="AC27" s="177" t="str">
        <f>IF(total_residents_audited_qtr5=0,"",'Reference-Qtr5'!$I$116)</f>
        <v/>
      </c>
      <c r="AD27" s="177" t="str">
        <f>IF(total_residents_audited_qtr6=0,"",'Reference-Qtr6'!$I$116)</f>
        <v/>
      </c>
      <c r="AE27" s="204" t="str">
        <f>IF(total_residents_audited_qtr7=0,"",'Reference-Qtr7'!$I$116)</f>
        <v/>
      </c>
      <c r="AF27" s="204" t="str">
        <f>IF(total_residents_audited_qtr8=0,"",'Reference-Qtr8'!$I$116)</f>
        <v/>
      </c>
    </row>
    <row r="28" spans="1:32" customFormat="1" ht="60" customHeight="1" thickBot="1" x14ac:dyDescent="0.35">
      <c r="A28" s="21"/>
      <c r="B28" s="416" t="s">
        <v>181</v>
      </c>
      <c r="C28" s="417"/>
      <c r="D28" s="302" t="str">
        <f t="shared" si="14"/>
        <v/>
      </c>
      <c r="E28" s="302" t="str">
        <f t="shared" si="3"/>
        <v/>
      </c>
      <c r="F28" s="302" t="str">
        <f t="shared" si="3"/>
        <v/>
      </c>
      <c r="G28" s="301" t="str">
        <f t="shared" si="3"/>
        <v/>
      </c>
      <c r="H28" s="302" t="str">
        <f t="shared" si="3"/>
        <v/>
      </c>
      <c r="I28" s="303" t="str">
        <f t="shared" si="3"/>
        <v/>
      </c>
      <c r="J28" s="301" t="str">
        <f t="shared" si="3"/>
        <v/>
      </c>
      <c r="K28" s="303" t="str">
        <f t="shared" si="3"/>
        <v/>
      </c>
      <c r="L28" s="247"/>
      <c r="M28" s="248"/>
      <c r="N28" s="21"/>
      <c r="O28" s="20"/>
      <c r="P28" s="20"/>
      <c r="Q28" s="209" t="str">
        <f t="shared" si="12"/>
        <v/>
      </c>
      <c r="R28" s="209" t="str">
        <f t="shared" si="4"/>
        <v/>
      </c>
      <c r="S28" s="209" t="str">
        <f t="shared" si="5"/>
        <v/>
      </c>
      <c r="T28" s="209" t="str">
        <f t="shared" si="6"/>
        <v/>
      </c>
      <c r="U28" s="209" t="str">
        <f t="shared" si="7"/>
        <v/>
      </c>
      <c r="V28" s="209" t="str">
        <f t="shared" si="8"/>
        <v/>
      </c>
      <c r="W28" s="209" t="str">
        <f t="shared" si="9"/>
        <v/>
      </c>
      <c r="X28" s="209" t="str">
        <f t="shared" si="10"/>
        <v/>
      </c>
      <c r="Y28" s="202" t="str">
        <f>IF(total_residents_audited_qtr1=0,"",'Reference-Qtr1'!$J$116)</f>
        <v/>
      </c>
      <c r="Z28" s="202" t="str">
        <f>IF(total_residents_audited_qtr2=0,"",'Reference-Qtr2'!$J$116)</f>
        <v/>
      </c>
      <c r="AA28" s="202" t="str">
        <f>IF(total_residents_audited_qtr3=0,"",'Reference-Qtr3'!$J$116)</f>
        <v/>
      </c>
      <c r="AB28" s="177" t="str">
        <f>IF(total_residents_audited_qtr4=0,"",'Reference-Qtr4'!$J$116)</f>
        <v/>
      </c>
      <c r="AC28" s="177" t="str">
        <f>IF(total_residents_audited_qtr5=0,"",'Reference-Qtr5'!$J$116)</f>
        <v/>
      </c>
      <c r="AD28" s="177" t="str">
        <f>IF(total_residents_audited_qtr6=0,"",'Reference-Qtr6'!$J$116)</f>
        <v/>
      </c>
      <c r="AE28" s="204" t="str">
        <f>IF(total_residents_audited_qtr7=0,"",'Reference-Qtr7'!$J$116)</f>
        <v/>
      </c>
      <c r="AF28" s="204" t="str">
        <f>IF(total_residents_audited_qtr8=0,"",'Reference-Qtr8'!$J$116)</f>
        <v/>
      </c>
    </row>
    <row r="29" spans="1:32" ht="57" customHeight="1" thickBot="1" x14ac:dyDescent="0.35">
      <c r="A29" s="21"/>
      <c r="B29" s="397" t="s">
        <v>182</v>
      </c>
      <c r="C29" s="398"/>
      <c r="D29" s="294" t="str">
        <f t="shared" si="14"/>
        <v/>
      </c>
      <c r="E29" s="294" t="str">
        <f t="shared" si="3"/>
        <v/>
      </c>
      <c r="F29" s="294" t="str">
        <f t="shared" si="3"/>
        <v/>
      </c>
      <c r="G29" s="296" t="str">
        <f t="shared" si="3"/>
        <v/>
      </c>
      <c r="H29" s="294" t="str">
        <f t="shared" si="3"/>
        <v/>
      </c>
      <c r="I29" s="295" t="str">
        <f t="shared" si="3"/>
        <v/>
      </c>
      <c r="J29" s="296" t="str">
        <f t="shared" si="3"/>
        <v/>
      </c>
      <c r="K29" s="295" t="str">
        <f t="shared" si="3"/>
        <v/>
      </c>
      <c r="L29" s="249"/>
      <c r="M29" s="250"/>
      <c r="N29" s="21"/>
      <c r="Q29" s="209" t="str">
        <f t="shared" si="12"/>
        <v/>
      </c>
      <c r="R29" s="209" t="str">
        <f t="shared" si="4"/>
        <v/>
      </c>
      <c r="S29" s="209" t="str">
        <f t="shared" si="5"/>
        <v/>
      </c>
      <c r="T29" s="209" t="str">
        <f t="shared" si="6"/>
        <v/>
      </c>
      <c r="U29" s="209" t="str">
        <f t="shared" si="7"/>
        <v/>
      </c>
      <c r="V29" s="209" t="str">
        <f t="shared" si="8"/>
        <v/>
      </c>
      <c r="W29" s="209" t="str">
        <f t="shared" si="9"/>
        <v/>
      </c>
      <c r="X29" s="209" t="str">
        <f t="shared" si="10"/>
        <v/>
      </c>
      <c r="Y29" s="199" t="str">
        <f>IF(total_residents_audited_qtr1=0,"",'Reference-Qtr1'!$K$116)</f>
        <v/>
      </c>
      <c r="Z29" s="199" t="str">
        <f>IF(total_residents_audited_qtr2=0,"",'Reference-Qtr2'!$K$116)</f>
        <v/>
      </c>
      <c r="AA29" s="199" t="str">
        <f>IF(total_residents_audited_qtr3=0,"",'Reference-Qtr3'!$K$116)</f>
        <v/>
      </c>
      <c r="AB29" s="177" t="str">
        <f>IF(total_residents_audited_qtr4=0,"",'Reference-Qtr4'!$K$116)</f>
        <v/>
      </c>
      <c r="AC29" s="177" t="str">
        <f>IF(total_residents_audited_qtr5=0,"",'Reference-Qtr5'!$K$116)</f>
        <v/>
      </c>
      <c r="AD29" s="177" t="str">
        <f>IF(total_residents_audited_qtr6=0,"",'Reference-Qtr6'!$K$116)</f>
        <v/>
      </c>
      <c r="AE29" s="204" t="str">
        <f>IF(total_residents_audited_qtr7=0,"",'Reference-Qtr7'!$K$116)</f>
        <v/>
      </c>
      <c r="AF29" s="204" t="str">
        <f>IF(total_residents_audited_qtr8=0,"",'Reference-Qtr8'!$K$116)</f>
        <v/>
      </c>
    </row>
    <row r="30" spans="1:32" ht="57" customHeight="1" thickBot="1" x14ac:dyDescent="0.35">
      <c r="A30" s="21"/>
      <c r="B30" s="397" t="s">
        <v>183</v>
      </c>
      <c r="C30" s="398"/>
      <c r="D30" s="301" t="str">
        <f t="shared" ref="D30" si="17">IF(Y30="","",Y30)</f>
        <v/>
      </c>
      <c r="E30" s="302" t="str">
        <f t="shared" ref="E30" si="18">IF(Z30="","",Z30)</f>
        <v/>
      </c>
      <c r="F30" s="302" t="str">
        <f t="shared" ref="F30" si="19">IF(AA30="","",AA30)</f>
        <v/>
      </c>
      <c r="G30" s="301" t="str">
        <f t="shared" ref="G30" si="20">IF(AB30="","",AB30)</f>
        <v/>
      </c>
      <c r="H30" s="302" t="str">
        <f t="shared" ref="H30" si="21">IF(AC30="","",AC30)</f>
        <v/>
      </c>
      <c r="I30" s="303" t="str">
        <f t="shared" ref="I30" si="22">IF(AD30="","",AD30)</f>
        <v/>
      </c>
      <c r="J30" s="301" t="str">
        <f t="shared" ref="J30" si="23">IF(AE30="","",AE30)</f>
        <v/>
      </c>
      <c r="K30" s="303" t="str">
        <f t="shared" ref="K30" si="24">IF(AF30="","",AF30)</f>
        <v/>
      </c>
      <c r="L30" s="247"/>
      <c r="M30" s="304"/>
      <c r="N30" s="21"/>
      <c r="Q30" s="209" t="str">
        <f>IF(total_residents_audited_qtr1=0,"",Y30/total_residents_audited_qtr1)</f>
        <v/>
      </c>
      <c r="R30" s="209" t="str">
        <f t="shared" ref="R30" si="25">IF(total_residents_audited_qtr2=0,"",Z30/total_residents_audited_qtr2)</f>
        <v/>
      </c>
      <c r="S30" s="209" t="str">
        <f t="shared" ref="S30" si="26">IF(total_residents_audited_qtr3=0,"",AA30/total_residents_audited_qtr3)</f>
        <v/>
      </c>
      <c r="T30" s="209" t="str">
        <f t="shared" ref="T30" si="27">IF(total_residents_audited_qtr4=0,"",AB30/total_residents_audited_qtr4)</f>
        <v/>
      </c>
      <c r="U30" s="209" t="str">
        <f t="shared" ref="U30" si="28">IF(total_residents_audited_qtr5=0,"",AC30/total_residents_audited_qtr5)</f>
        <v/>
      </c>
      <c r="V30" s="209" t="str">
        <f t="shared" ref="V30" si="29">IF(total_residents_audited_qtr6=0,"",AD30/total_residents_audited_qtr6)</f>
        <v/>
      </c>
      <c r="W30" s="209" t="str">
        <f t="shared" ref="W30" si="30">IF(total_residents_audited_qtr7=0,"",AE30/total_residents_audited_qtr7)</f>
        <v/>
      </c>
      <c r="X30" s="209" t="str">
        <f t="shared" ref="X30" si="31">IF(total_residents_audited_qtr8=0,"",AF30/total_residents_audited_qtr8)</f>
        <v/>
      </c>
      <c r="Y30" s="199" t="str">
        <f>IF(total_residents_audited_qtr1=0,"",primary_ind_flag_qtr1)</f>
        <v/>
      </c>
      <c r="Z30" s="199" t="str">
        <f>IF(total_residents_audited_qtr2=0,"",primary_ind_flag_qtr2)</f>
        <v/>
      </c>
      <c r="AA30" s="199" t="str">
        <f>IF(total_residents_audited_qtr3=0,"",primary_ind_flag_qtr3)</f>
        <v/>
      </c>
      <c r="AB30" s="177" t="str">
        <f>IF(total_residents_audited_qtr4=0,"",primary_ind_flag_qtr4)</f>
        <v/>
      </c>
      <c r="AC30" s="177" t="str">
        <f>IF(total_residents_audited_qtr5=0,"",primary_ind_flag_qtr5)</f>
        <v/>
      </c>
      <c r="AD30" s="177" t="str">
        <f>IF(total_residents_audited_qtr6=0,"",primary_ind_flag_qtr6)</f>
        <v/>
      </c>
      <c r="AE30" s="204" t="str">
        <f>IF(total_residents_audited_qtr7=0,"",primary_ind_flag_qtr7)</f>
        <v/>
      </c>
      <c r="AF30" s="204" t="str">
        <f>IF(total_residents_audited_qtr8=0,"",primary_ind_flag_qtr8)</f>
        <v/>
      </c>
    </row>
    <row r="31" spans="1:32" ht="27.75" customHeight="1" thickBot="1" x14ac:dyDescent="0.35">
      <c r="A31" s="21"/>
      <c r="L31" s="21"/>
      <c r="M31" s="21"/>
      <c r="N31" s="21"/>
      <c r="Q31" s="209"/>
      <c r="R31" s="209"/>
      <c r="S31" s="209"/>
      <c r="T31" s="209"/>
      <c r="U31" s="209"/>
      <c r="V31" s="209"/>
      <c r="W31" s="209"/>
      <c r="X31" s="209"/>
      <c r="Y31" s="199"/>
      <c r="Z31" s="199"/>
      <c r="AA31" s="199"/>
      <c r="AB31" s="177"/>
      <c r="AC31" s="177"/>
      <c r="AD31" s="177"/>
      <c r="AE31" s="204"/>
      <c r="AF31" s="204"/>
    </row>
    <row r="32" spans="1:32" ht="52.5" hidden="1" customHeight="1" thickBot="1" x14ac:dyDescent="0.35">
      <c r="A32" s="21"/>
      <c r="L32" s="21"/>
      <c r="M32" s="21"/>
      <c r="N32" s="21"/>
      <c r="Q32" s="209"/>
      <c r="R32" s="209"/>
      <c r="S32" s="209"/>
      <c r="T32" s="209"/>
      <c r="U32" s="209"/>
      <c r="V32" s="209"/>
      <c r="W32" s="209"/>
      <c r="X32" s="209"/>
      <c r="Y32" s="199"/>
      <c r="Z32" s="199"/>
      <c r="AA32" s="199"/>
      <c r="AB32" s="177"/>
      <c r="AC32" s="177"/>
      <c r="AD32" s="177"/>
      <c r="AE32" s="204"/>
      <c r="AF32" s="204"/>
    </row>
    <row r="33" ht="14.4" hidden="1" x14ac:dyDescent="0.3"/>
    <row r="34" ht="15" hidden="1" customHeight="1" x14ac:dyDescent="0.3"/>
    <row r="35" ht="15" hidden="1" customHeight="1" x14ac:dyDescent="0.3"/>
    <row r="36" ht="15" hidden="1" customHeight="1" x14ac:dyDescent="0.3"/>
    <row r="37" ht="15" hidden="1" customHeight="1" x14ac:dyDescent="0.3"/>
    <row r="38" ht="15" hidden="1" customHeight="1" x14ac:dyDescent="0.3"/>
    <row r="39" ht="15" hidden="1" customHeight="1" x14ac:dyDescent="0.3"/>
    <row r="40" ht="15" hidden="1" customHeight="1" x14ac:dyDescent="0.3"/>
    <row r="41" ht="15" hidden="1" customHeight="1" x14ac:dyDescent="0.3"/>
    <row r="42" ht="15" hidden="1" customHeight="1" x14ac:dyDescent="0.3"/>
    <row r="43" ht="15" hidden="1" customHeight="1" x14ac:dyDescent="0.3"/>
    <row r="44" ht="15" hidden="1" customHeight="1" x14ac:dyDescent="0.3"/>
    <row r="45" ht="15" hidden="1" customHeight="1" x14ac:dyDescent="0.3"/>
    <row r="46" ht="14.4" hidden="1" x14ac:dyDescent="0.3"/>
    <row r="47" ht="14.4" hidden="1" x14ac:dyDescent="0.3"/>
    <row r="48" ht="14.4" hidden="1" x14ac:dyDescent="0.3"/>
    <row r="49" ht="14.4" hidden="1" x14ac:dyDescent="0.3"/>
    <row r="50" ht="14.4" hidden="1" x14ac:dyDescent="0.3"/>
    <row r="51" ht="14.4" hidden="1" x14ac:dyDescent="0.3"/>
    <row r="52" ht="14.4" hidden="1" x14ac:dyDescent="0.3"/>
    <row r="53" ht="14.4" hidden="1" x14ac:dyDescent="0.3"/>
    <row r="54" ht="14.4" hidden="1" x14ac:dyDescent="0.3"/>
    <row r="55" ht="14.4" hidden="1" x14ac:dyDescent="0.3"/>
    <row r="56" ht="14.4" hidden="1" x14ac:dyDescent="0.3"/>
    <row r="57" ht="14.4" hidden="1" x14ac:dyDescent="0.3"/>
  </sheetData>
  <sheetProtection algorithmName="SHA-512" hashValue="DPnoIE+x7btAKFRGb7c4VtHgG2W5oSV4yjwDoYf+TpsE68ee6IoUcPB2OsolDS6yZQKQfqjFhrTqHyrRA8UIGw==" saltValue="PMgJGBXxqOWyeJmEE3Jnyw==" spinCount="100000" sheet="1" objects="1" scenarios="1"/>
  <protectedRanges>
    <protectedRange password="DE45" sqref="I6" name="Range1"/>
    <protectedRange password="DE45" sqref="H5" name="Range1_1"/>
    <protectedRange password="DE45" sqref="D7" name="Range1_2"/>
    <protectedRange password="DE45" sqref="B6" name="Range1_1_1"/>
    <protectedRange password="DE45" sqref="B5" name="Range1_1_1_1"/>
  </protectedRanges>
  <mergeCells count="35">
    <mergeCell ref="B1:K1"/>
    <mergeCell ref="B18:C18"/>
    <mergeCell ref="D5:F5"/>
    <mergeCell ref="D6:F6"/>
    <mergeCell ref="D7:F7"/>
    <mergeCell ref="D8:F8"/>
    <mergeCell ref="D9:F9"/>
    <mergeCell ref="B14:C14"/>
    <mergeCell ref="B5:C5"/>
    <mergeCell ref="B6:C6"/>
    <mergeCell ref="B7:C7"/>
    <mergeCell ref="B8:C8"/>
    <mergeCell ref="B9:C9"/>
    <mergeCell ref="B22:C22"/>
    <mergeCell ref="B23:C23"/>
    <mergeCell ref="B24:C24"/>
    <mergeCell ref="B15:C15"/>
    <mergeCell ref="B26:C26"/>
    <mergeCell ref="B21:C21"/>
    <mergeCell ref="B30:C30"/>
    <mergeCell ref="Q12:X12"/>
    <mergeCell ref="Y12:AF12"/>
    <mergeCell ref="L12:M12"/>
    <mergeCell ref="D12:K12"/>
    <mergeCell ref="B20:C20"/>
    <mergeCell ref="B13:C13"/>
    <mergeCell ref="B12:C12"/>
    <mergeCell ref="L13:M13"/>
    <mergeCell ref="B16:C16"/>
    <mergeCell ref="B17:C17"/>
    <mergeCell ref="B29:C29"/>
    <mergeCell ref="B25:C25"/>
    <mergeCell ref="B27:C27"/>
    <mergeCell ref="B28:C28"/>
    <mergeCell ref="B19:C19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lineWeight="3" type="column" displayEmptyCellsAs="gap" high="1" displayHidden="1" xr2:uid="{2CA5B7CB-55AE-42BD-9524-CB527AC71571}">
          <x14:colorSeries rgb="FF19719F"/>
          <x14:colorNegative rgb="FFD00000"/>
          <x14:colorAxis rgb="FF000000"/>
          <x14:colorMarkers rgb="FFD00000"/>
          <x14:colorFirst rgb="FFD00000"/>
          <x14:colorLast rgb="FFD00000"/>
          <x14:colorHigh rgb="FF9FD4EF"/>
          <x14:colorLow rgb="FFF8E9E4"/>
          <x14:sparklines>
            <x14:sparkline>
              <xm:f>'Summary of Responses'!Q15:X15</xm:f>
              <xm:sqref>M15</xm:sqref>
            </x14:sparkline>
            <x14:sparkline>
              <xm:f>'Summary of Responses'!Q16:X16</xm:f>
              <xm:sqref>M16</xm:sqref>
            </x14:sparkline>
            <x14:sparkline>
              <xm:f>'Summary of Responses'!Q17:X17</xm:f>
              <xm:sqref>M17</xm:sqref>
            </x14:sparkline>
            <x14:sparkline>
              <xm:f>'Summary of Responses'!Q18:X18</xm:f>
              <xm:sqref>M18</xm:sqref>
            </x14:sparkline>
            <x14:sparkline>
              <xm:f>'Summary of Responses'!Q19:X19</xm:f>
              <xm:sqref>M19</xm:sqref>
            </x14:sparkline>
            <x14:sparkline>
              <xm:f>'Summary of Responses'!Q20:X20</xm:f>
              <xm:sqref>M20</xm:sqref>
            </x14:sparkline>
            <x14:sparkline>
              <xm:f>'Summary of Responses'!Q21:X21</xm:f>
              <xm:sqref>M21</xm:sqref>
            </x14:sparkline>
            <x14:sparkline>
              <xm:f>'Summary of Responses'!Q22:X22</xm:f>
              <xm:sqref>M22</xm:sqref>
            </x14:sparkline>
            <x14:sparkline>
              <xm:f>'Summary of Responses'!Q23:X23</xm:f>
              <xm:sqref>M23</xm:sqref>
            </x14:sparkline>
            <x14:sparkline>
              <xm:f>'Summary of Responses'!Q24:X24</xm:f>
              <xm:sqref>M24</xm:sqref>
            </x14:sparkline>
            <x14:sparkline>
              <xm:f>'Summary of Responses'!Q25:X25</xm:f>
              <xm:sqref>M25</xm:sqref>
            </x14:sparkline>
            <x14:sparkline>
              <xm:f>'Summary of Responses'!Q26:X26</xm:f>
              <xm:sqref>M26</xm:sqref>
            </x14:sparkline>
            <x14:sparkline>
              <xm:f>'Summary of Responses'!Q27:X27</xm:f>
              <xm:sqref>M27</xm:sqref>
            </x14:sparkline>
            <x14:sparkline>
              <xm:f>'Summary of Responses'!Q28:X28</xm:f>
              <xm:sqref>M28</xm:sqref>
            </x14:sparkline>
            <x14:sparkline>
              <xm:f>'Summary of Responses'!Q29:X29</xm:f>
              <xm:sqref>M29</xm:sqref>
            </x14:sparkline>
            <x14:sparkline>
              <xm:f>'Summary of Responses'!Q30:X30</xm:f>
              <xm:sqref>M30</xm:sqref>
            </x14:sparkline>
          </x14:sparklines>
        </x14:sparklineGroup>
      </x14:sparklineGroup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17C67-32C0-422A-B2AE-4BEDCED8B81A}">
  <sheetPr codeName="Sheet13"/>
  <dimension ref="A1:L40"/>
  <sheetViews>
    <sheetView workbookViewId="0">
      <selection activeCell="B22" sqref="B22"/>
    </sheetView>
  </sheetViews>
  <sheetFormatPr defaultColWidth="8.88671875" defaultRowHeight="14.4" x14ac:dyDescent="0.3"/>
  <cols>
    <col min="2" max="2" width="37.6640625" bestFit="1" customWidth="1"/>
    <col min="3" max="3" width="34.109375" customWidth="1"/>
    <col min="4" max="4" width="36.33203125" customWidth="1"/>
    <col min="5" max="5" width="38.33203125" customWidth="1"/>
    <col min="6" max="6" width="35" customWidth="1"/>
    <col min="7" max="7" width="33.44140625" customWidth="1"/>
    <col min="8" max="8" width="38.44140625" customWidth="1"/>
    <col min="10" max="11" width="27.109375" bestFit="1" customWidth="1"/>
  </cols>
  <sheetData>
    <row r="1" spans="1:12" ht="15" thickBot="1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23.5" customHeight="1" thickBot="1" x14ac:dyDescent="0.35">
      <c r="A2" s="1"/>
      <c r="B2" s="227" t="s">
        <v>100</v>
      </c>
      <c r="C2" s="228" t="s">
        <v>77</v>
      </c>
      <c r="D2" s="229" t="s">
        <v>75</v>
      </c>
      <c r="E2" s="230" t="s">
        <v>78</v>
      </c>
      <c r="F2" s="231" t="s">
        <v>112</v>
      </c>
      <c r="G2" s="230" t="s">
        <v>80</v>
      </c>
      <c r="H2" s="229" t="s">
        <v>79</v>
      </c>
      <c r="I2" s="1"/>
      <c r="J2" s="232" t="s">
        <v>78</v>
      </c>
      <c r="K2" s="231" t="s">
        <v>112</v>
      </c>
      <c r="L2" s="1"/>
    </row>
    <row r="3" spans="1:12" ht="60.75" customHeight="1" thickBot="1" x14ac:dyDescent="0.35">
      <c r="A3" s="1"/>
      <c r="B3" s="227" t="s">
        <v>118</v>
      </c>
      <c r="C3" s="233" t="s">
        <v>120</v>
      </c>
      <c r="D3" s="231" t="s">
        <v>119</v>
      </c>
      <c r="E3" s="231" t="s">
        <v>121</v>
      </c>
      <c r="F3" s="231" t="s">
        <v>122</v>
      </c>
      <c r="G3" s="231" t="s">
        <v>123</v>
      </c>
      <c r="H3" s="231" t="s">
        <v>124</v>
      </c>
      <c r="I3" s="1"/>
      <c r="J3" s="232" t="s">
        <v>125</v>
      </c>
      <c r="K3" s="232" t="s">
        <v>125</v>
      </c>
      <c r="L3" s="1"/>
    </row>
    <row r="4" spans="1:12" ht="17.399999999999999" x14ac:dyDescent="0.3">
      <c r="A4" s="1"/>
      <c r="B4" s="234" t="s">
        <v>189</v>
      </c>
      <c r="C4" s="184" t="str">
        <f>IF(total_residents_audited_qtr1=0,"",primary_ind_flag_qtr1/total_residents_audited_qtr1)</f>
        <v/>
      </c>
      <c r="D4" s="185" t="str">
        <f>IF(total_residents_audited_qtr1=0,"",secondry_ind_1_qtr1/total_residents_audited_qtr1)</f>
        <v/>
      </c>
      <c r="E4" s="186" t="str">
        <f>IF(total_residents_audited_qtr1=0,"",secondry_ind_2_nom_qtr1/secondry_ind_2_denom_qtr1)</f>
        <v/>
      </c>
      <c r="F4" s="185" t="str">
        <f>IF(total_residents_audited_qtr1=0,"",secondry_ind_3_nom_qtr1/secondry_ind_3_denom_qtr1)</f>
        <v/>
      </c>
      <c r="G4" s="186" t="str">
        <f>IF(total_residents_audited_qtr1=0,"",secondry_ind_4_qtr1/total_residents_audited_qtr1)</f>
        <v/>
      </c>
      <c r="H4" s="185" t="str">
        <f>IF(total_residents_audited_qtr1=0,"",secondry_ind_5_qtr1/total_residents_audited_qtr1)</f>
        <v/>
      </c>
      <c r="I4" s="1"/>
      <c r="J4" s="182" t="str">
        <f>IF(total_residents_audited_qtr1=0,"",_xlfn.CONCAT(TEXT(secondry_ind_2_nom_qtr1/secondry_ind_2_denom_qtr1,"0.0%")," (",secondry_ind_2_nom_qtr1," of ", secondry_ind_2_denom_qtr1," residents)"))</f>
        <v/>
      </c>
      <c r="K4" s="179" t="str">
        <f>IF(total_residents_audited_qtr1=0,"",_xlfn.CONCAT(TEXT(secondry_ind_3_nom_qtr1/secondry_ind_3_denom_qtr1,"0.0%")," (",secondry_ind_3_nom_qtr1," of ", secondry_ind_3_denom_qtr1," residents)"))</f>
        <v/>
      </c>
      <c r="L4" s="1"/>
    </row>
    <row r="5" spans="1:12" ht="17.399999999999999" x14ac:dyDescent="0.3">
      <c r="A5" s="1"/>
      <c r="B5" s="235" t="s">
        <v>190</v>
      </c>
      <c r="C5" s="187" t="str">
        <f>IF(total_residents_audited_qtr2=0,"",primary_ind_flag_qtr2/total_residents_audited_qtr2)</f>
        <v/>
      </c>
      <c r="D5" s="188" t="str">
        <f>IF(total_residents_audited_qtr2=0,"",secondry_ind_1_qtr2/total_residents_audited_qtr2)</f>
        <v/>
      </c>
      <c r="E5" s="189" t="str">
        <f>IF(total_residents_audited_qtr2=0,"",secondry_ind_2_nom_qtr2/secondry_ind_2_denom_qtr2)</f>
        <v/>
      </c>
      <c r="F5" s="188" t="str">
        <f>IF(total_residents_audited_qtr2=0,"",secondry_ind_3_nom_qtr2/secondry_ind_3_denom_qtr2)</f>
        <v/>
      </c>
      <c r="G5" s="189" t="str">
        <f>IF(total_residents_audited_qtr2=0,"",secondry_ind_4_qtr2/total_residents_audited_qtr2)</f>
        <v/>
      </c>
      <c r="H5" s="188" t="str">
        <f>IF(total_residents_audited_qtr2=0,"",secondry_ind_5_qtr2/total_residents_audited_qtr2)</f>
        <v/>
      </c>
      <c r="I5" s="1"/>
      <c r="J5" s="183" t="str">
        <f>IF(total_residents_audited_qtr2=0,"",_xlfn.CONCAT(TEXT(secondry_ind_2_nom_qtr2/secondry_ind_2_denom_qtr2,"0.0%")," (",secondry_ind_2_nom_qtr2," of ", secondry_ind_2_denom_qtr2," residents)"))</f>
        <v/>
      </c>
      <c r="K5" s="180" t="str">
        <f>IF(total_residents_audited_qtr2=0,"",_xlfn.CONCAT(TEXT(secondry_ind_3_nom_qtr2/secondry_ind_3_denom_qtr2,"0.0%")," (",secondry_ind_3_nom_qtr2," of ", secondry_ind_3_denom_qtr2," residents)"))</f>
        <v/>
      </c>
      <c r="L5" s="1"/>
    </row>
    <row r="6" spans="1:12" ht="18" thickBot="1" x14ac:dyDescent="0.35">
      <c r="A6" s="1"/>
      <c r="B6" s="236" t="s">
        <v>191</v>
      </c>
      <c r="C6" s="190" t="str">
        <f>IF(total_residents_audited_qtr3=0,"",primary_ind_flag_qtr3/total_residents_audited_qtr3)</f>
        <v/>
      </c>
      <c r="D6" s="191" t="str">
        <f>IF(total_residents_audited_qtr3=0,"",secondry_ind_1_qtr3/total_residents_audited_qtr3)</f>
        <v/>
      </c>
      <c r="E6" s="192" t="str">
        <f>IF(total_residents_audited_qtr3=0,"",secondry_ind_2_nom_qtr3/secondry_ind_2_denom_qtr3)</f>
        <v/>
      </c>
      <c r="F6" s="191" t="str">
        <f>IF(total_residents_audited_qtr3=0,"",secondry_ind_3_nom_qtr3/secondry_ind_3_denom_qtr3)</f>
        <v/>
      </c>
      <c r="G6" s="192" t="str">
        <f>IF(total_residents_audited_qtr3=0,"",secondry_ind_4_qtr3/total_residents_audited_qtr3)</f>
        <v/>
      </c>
      <c r="H6" s="191" t="str">
        <f>IF(total_residents_audited_qtr3=0,"",secondry_ind_5_qtr3/total_residents_audited_qtr3)</f>
        <v/>
      </c>
      <c r="I6" s="1"/>
      <c r="J6" s="183" t="str">
        <f>IF(total_residents_audited_qtr3=0,"",_xlfn.CONCAT(TEXT(secondry_ind_2_nom_qtr3/secondry_ind_2_denom_qtr3,"0.0%")," (",secondry_ind_2_nom_qtr3," of ", secondry_ind_2_denom_qtr3," residents)"))</f>
        <v/>
      </c>
      <c r="K6" s="180" t="str">
        <f>IF(total_residents_audited_qtr3=0,"",_xlfn.CONCAT(TEXT(secondry_ind_3_nom_qtr3/secondry_ind_3_denom_qtr3,"0.0%")," (",secondry_ind_3_nom_qtr3," of ", secondry_ind_3_denom_qtr3," residents)"))</f>
        <v/>
      </c>
      <c r="L6" s="1"/>
    </row>
    <row r="7" spans="1:12" ht="18" customHeight="1" x14ac:dyDescent="0.3">
      <c r="A7" s="1"/>
      <c r="B7" s="237" t="s">
        <v>192</v>
      </c>
      <c r="C7" s="184" t="str">
        <f>IF(total_residents_audited_qtr4=0,"",primary_ind_flag_qtr4/total_residents_audited_qtr4)</f>
        <v/>
      </c>
      <c r="D7" s="185" t="str">
        <f>IF(total_residents_audited_qtr4=0,"",secondry_ind_1_qtr4/total_residents_audited_qtr4)</f>
        <v/>
      </c>
      <c r="E7" s="186" t="str">
        <f>IF(total_residents_audited_qtr4=0,"",secondry_ind_2_nom_qtr4/secondry_ind_2_denom_qtr4)</f>
        <v/>
      </c>
      <c r="F7" s="185" t="str">
        <f>IF(total_residents_audited_qtr4=0,"",secondry_ind_3_nom_qtr4/secondry_ind_3_denom_qtr4)</f>
        <v/>
      </c>
      <c r="G7" s="186" t="str">
        <f>IF(total_residents_audited_qtr4=0,"",secondry_ind_4_qtr4/total_residents_audited_qtr4)</f>
        <v/>
      </c>
      <c r="H7" s="185" t="str">
        <f>IF(total_residents_audited_qtr4=0,"",secondry_ind_5_qtr4/total_residents_audited_qtr4)</f>
        <v/>
      </c>
      <c r="I7" s="1"/>
      <c r="J7" s="182" t="str">
        <f>IF(total_residents_audited_qtr4=0,"",_xlfn.CONCAT(TEXT(secondry_ind_2_nom_qtr4/secondry_ind_2_denom_qtr4,"0.0%")," (",secondry_ind_2_nom_qtr4," of ", secondry_ind_2_denom_qtr4," residents)"))</f>
        <v/>
      </c>
      <c r="K7" s="179" t="str">
        <f>IF(total_residents_audited_qtr4=0,"",_xlfn.CONCAT(TEXT(secondry_ind_3_nom_qtr4/secondry_ind_3_denom_qtr4,"0.0%")," (",secondry_ind_3_nom_qtr4," of ", secondry_ind_3_denom_qtr4," residents)"))</f>
        <v/>
      </c>
      <c r="L7" s="1"/>
    </row>
    <row r="8" spans="1:12" ht="18" customHeight="1" x14ac:dyDescent="0.3">
      <c r="A8" s="1"/>
      <c r="B8" s="238" t="s">
        <v>193</v>
      </c>
      <c r="C8" s="187" t="str">
        <f>IF(total_residents_audited_qtr5=0,"",primary_ind_flag_qtr5/total_residents_audited_qtr5)</f>
        <v/>
      </c>
      <c r="D8" s="188" t="str">
        <f>IF(total_residents_audited_qtr5=0,"",secondry_ind_1_qtr5/total_residents_audited_qtr5)</f>
        <v/>
      </c>
      <c r="E8" s="189" t="str">
        <f>IF(total_residents_audited_qtr5=0,"",secondry_ind_2_nom_qtr5/secondry_ind_2_denom_qtr5)</f>
        <v/>
      </c>
      <c r="F8" s="188" t="str">
        <f>IF(total_residents_audited_qtr5=0,"",secondry_ind_3_nom_qtr5/secondry_ind_3_denom_qtr5)</f>
        <v/>
      </c>
      <c r="G8" s="189" t="str">
        <f>IF(total_residents_audited_qtr5=0,"",secondry_ind_4_qtr5/total_residents_audited_qtr5)</f>
        <v/>
      </c>
      <c r="H8" s="188" t="str">
        <f>IF(total_residents_audited_qtr5=0,"",secondry_ind_5_qtr5/total_residents_audited_qtr5)</f>
        <v/>
      </c>
      <c r="I8" s="1"/>
      <c r="J8" s="183" t="str">
        <f>IF(total_residents_audited_qtr5=0,"",_xlfn.CONCAT(TEXT(secondry_ind_2_nom_qtr5/secondry_ind_2_denom_qtr5,"0.0%")," (",secondry_ind_2_nom_qtr5," of ", secondry_ind_2_denom_qtr5," residents)"))</f>
        <v/>
      </c>
      <c r="K8" s="180" t="str">
        <f>IF(total_residents_audited_qtr5=0,"",_xlfn.CONCAT(TEXT(secondry_ind_3_nom_qtr5/secondry_ind_3_denom_qtr5,"0.0%")," (",secondry_ind_3_nom_qtr5," of ", secondry_ind_3_denom_qtr5," residents)"))</f>
        <v/>
      </c>
      <c r="L8" s="1"/>
    </row>
    <row r="9" spans="1:12" ht="18.75" customHeight="1" thickBot="1" x14ac:dyDescent="0.35">
      <c r="A9" s="1"/>
      <c r="B9" s="239" t="s">
        <v>194</v>
      </c>
      <c r="C9" s="190" t="str">
        <f>IF(total_residents_audited_qtr6=0,"",primary_ind_flag_qtr6/total_residents_audited_qtr6)</f>
        <v/>
      </c>
      <c r="D9" s="191" t="str">
        <f>IF(total_residents_audited_qtr6=0,"",secondry_ind_1_qtr6/total_residents_audited_qtr6)</f>
        <v/>
      </c>
      <c r="E9" s="192" t="str">
        <f>IF(total_residents_audited_qtr6=0,"",secondry_ind_2_nom_qtr6/secondry_ind_2_denom_qtr6)</f>
        <v/>
      </c>
      <c r="F9" s="191" t="str">
        <f>IF(total_residents_audited_qtr6=0,"",secondry_ind_3_nom_qtr6/secondry_ind_3_denom_qtr6)</f>
        <v/>
      </c>
      <c r="G9" s="192" t="str">
        <f>IF(total_residents_audited_qtr6=0,"",secondry_ind_4_qtr6/total_residents_audited_qtr6)</f>
        <v/>
      </c>
      <c r="H9" s="191" t="str">
        <f>IF(total_residents_audited_qtr6=0,"",secondry_ind_5_qtr6/total_residents_audited_qtr6)</f>
        <v/>
      </c>
      <c r="I9" s="1"/>
      <c r="J9" s="183" t="str">
        <f>IF(total_residents_audited_qtr6=0,"",_xlfn.CONCAT(TEXT(secondry_ind_2_nom_qtr6/secondry_ind_2_denom_qtr6,"0.0%")," (",secondry_ind_2_nom_qtr6," of ", secondry_ind_2_denom_qtr6," residents)"))</f>
        <v/>
      </c>
      <c r="K9" s="180" t="str">
        <f>IF(total_residents_audited_qtr6=0,"",_xlfn.CONCAT(TEXT(secondry_ind_3_nom_qtr6/secondry_ind_3_denom_qtr6,"0.0%")," (",secondry_ind_3_nom_qtr6," of ", secondry_ind_3_denom_qtr6," residents)"))</f>
        <v/>
      </c>
      <c r="L9" s="1"/>
    </row>
    <row r="10" spans="1:12" ht="17.399999999999999" x14ac:dyDescent="0.3">
      <c r="A10" s="1"/>
      <c r="B10" s="240" t="s">
        <v>86</v>
      </c>
      <c r="C10" s="184" t="str">
        <f>IF(total_residents_audited_qtr7=0,"",primary_ind_flag_qtr7/total_residents_audited_qtr7)</f>
        <v/>
      </c>
      <c r="D10" s="185" t="str">
        <f>IF(total_residents_audited_qtr7=0,"",secondry_ind_1_qtr7/total_residents_audited_qtr7)</f>
        <v/>
      </c>
      <c r="E10" s="186" t="str">
        <f>IF(total_residents_audited_qtr7=0,"",secondry_ind_2_nom_qtr7/secondry_ind_2_denom_qtr7)</f>
        <v/>
      </c>
      <c r="F10" s="185" t="str">
        <f>IF(total_residents_audited_qtr7=0,"",secondry_ind_3_nom_qtr7/secondry_ind_3_denom_qtr7)</f>
        <v/>
      </c>
      <c r="G10" s="186" t="str">
        <f>IF(total_residents_audited_qtr7=0,"",secondry_ind_4_qtr7/total_residents_audited_qtr7)</f>
        <v/>
      </c>
      <c r="H10" s="185" t="str">
        <f>IF(total_residents_audited_qtr7=0,"",secondry_ind_5_qtr7/total_residents_audited_qtr7)</f>
        <v/>
      </c>
      <c r="I10" s="1"/>
      <c r="J10" s="182" t="str">
        <f>IF(total_residents_audited_qtr7=0,"",_xlfn.CONCAT(TEXT(secondry_ind_2_nom_qtr7/secondry_ind_2_denom_qtr7,"0.0%")," (",secondry_ind_2_nom_qtr7," of ", secondry_ind_2_denom_qtr7," residents)"))</f>
        <v/>
      </c>
      <c r="K10" s="179" t="str">
        <f>IF(total_residents_audited_qtr7=0,"",_xlfn.CONCAT(TEXT(secondry_ind_3_nom_qtr7/secondry_ind_3_denom_qtr7,"0.0%")," (",secondry_ind_3_nom_qtr7," of ", secondry_ind_3_denom_qtr7," residents)"))</f>
        <v/>
      </c>
      <c r="L10" s="1"/>
    </row>
    <row r="11" spans="1:12" ht="18" thickBot="1" x14ac:dyDescent="0.35">
      <c r="A11" s="1"/>
      <c r="B11" s="241" t="s">
        <v>87</v>
      </c>
      <c r="C11" s="190" t="str">
        <f>IF(total_residents_audited_qtr8=0,"",primary_ind_flag_qtr8/total_residents_audited_qtr8)</f>
        <v/>
      </c>
      <c r="D11" s="191" t="str">
        <f>IF(total_residents_audited_qtr8=0,"",secondry_ind_1_qtr8/total_residents_audited_qtr8)</f>
        <v/>
      </c>
      <c r="E11" s="192" t="str">
        <f>IF(total_residents_audited_qtr8=0,"",secondry_ind_2_nom_qtr8/secondry_ind_2_denom_qtr8)</f>
        <v/>
      </c>
      <c r="F11" s="191" t="str">
        <f>IF(total_residents_audited_qtr8=0,"",secondry_ind_3_nom_qtr8/secondry_ind_3_denom_qtr8)</f>
        <v/>
      </c>
      <c r="G11" s="192" t="str">
        <f>IF(total_residents_audited_qtr8=0,"",secondry_ind_4_qtr8/total_residents_audited_qtr8)</f>
        <v/>
      </c>
      <c r="H11" s="191" t="str">
        <f>IF(total_residents_audited_qtr8=0,"",secondry_ind_5_qtr8/total_residents_audited_qtr8)</f>
        <v/>
      </c>
      <c r="I11" s="1"/>
      <c r="J11" s="178" t="str">
        <f>IF(total_residents_audited_qtr8=0,"",_xlfn.CONCAT(TEXT(secondry_ind_2_nom_qtr8/secondry_ind_2_denom_qtr8,"0.0%")," (",secondry_ind_2_nom_qtr8," of ", secondry_ind_2_denom_qtr8," residents)"))</f>
        <v/>
      </c>
      <c r="K11" s="181" t="str">
        <f>IF(total_residents_audited_qtr8=0,"",_xlfn.CONCAT(TEXT(secondry_ind_3_nom_qtr8/secondry_ind_3_denom_qtr8,"0.0%")," (",secondry_ind_3_nom_qtr8," of ", secondry_ind_3_denom_qtr8," residents)"))</f>
        <v/>
      </c>
      <c r="L11" s="1"/>
    </row>
    <row r="12" spans="1:12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</row>
    <row r="15" spans="1:12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</sheetData>
  <sheetProtection algorithmName="SHA-512" hashValue="1Tgqjg03hES/kDn3taFhBQPBeIxqzVL/3oeJQBEs/SWqseX73a1RAQeW6uSQLFite/u4XRvCRgkjeFlJd8+f3g==" saltValue="1g9exj+nSleRS3q8SEuLtQ==" spinCount="100000" sheet="1" objects="1" scenarios="1"/>
  <phoneticPr fontId="19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B25EE-19DE-4F62-B028-469C659F0085}">
  <sheetPr codeName="Sheet14"/>
  <dimension ref="A1:P41"/>
  <sheetViews>
    <sheetView workbookViewId="0">
      <selection activeCell="C17" sqref="C17"/>
    </sheetView>
  </sheetViews>
  <sheetFormatPr defaultColWidth="8.88671875" defaultRowHeight="14.4" x14ac:dyDescent="0.3"/>
  <cols>
    <col min="2" max="2" width="37" customWidth="1"/>
    <col min="3" max="3" width="18.88671875" customWidth="1"/>
    <col min="4" max="4" width="20.88671875" bestFit="1" customWidth="1"/>
    <col min="5" max="5" width="22.6640625" customWidth="1"/>
    <col min="6" max="6" width="19.33203125" bestFit="1" customWidth="1"/>
    <col min="7" max="7" width="13.6640625" bestFit="1" customWidth="1"/>
    <col min="8" max="8" width="12.33203125" bestFit="1" customWidth="1"/>
    <col min="9" max="9" width="19.6640625" bestFit="1" customWidth="1"/>
  </cols>
  <sheetData>
    <row r="1" spans="1:1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5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thickBot="1" x14ac:dyDescent="0.35">
      <c r="A3" s="214" t="s">
        <v>129</v>
      </c>
      <c r="B3" s="212" t="s">
        <v>127</v>
      </c>
      <c r="C3" s="213"/>
      <c r="D3" s="213" t="s">
        <v>128</v>
      </c>
      <c r="E3" s="212" t="s">
        <v>133</v>
      </c>
      <c r="F3" s="215" t="s">
        <v>131</v>
      </c>
      <c r="G3" s="316" t="s">
        <v>206</v>
      </c>
      <c r="H3" s="316"/>
      <c r="I3" s="316" t="s">
        <v>207</v>
      </c>
      <c r="J3" s="1"/>
      <c r="K3" s="1"/>
      <c r="L3" s="1"/>
      <c r="M3" s="1"/>
      <c r="N3" s="1"/>
      <c r="O3" s="1"/>
      <c r="P3" s="1"/>
    </row>
    <row r="4" spans="1:16" ht="17.399999999999999" x14ac:dyDescent="0.3">
      <c r="A4" s="218" t="str">
        <f>IF(D4&gt;0,1,"")</f>
        <v/>
      </c>
      <c r="B4" s="438" t="s">
        <v>198</v>
      </c>
      <c r="C4" s="439"/>
      <c r="D4" s="216">
        <f>total_residents_audited_qtr1</f>
        <v>0</v>
      </c>
      <c r="E4" s="217">
        <f>'Data-Qtr1'!C9</f>
        <v>100</v>
      </c>
      <c r="F4" s="219" t="str">
        <f>Last_Audit_Date_qtr1</f>
        <v>dd/mm/yyyy</v>
      </c>
      <c r="G4" s="315" t="b">
        <f>NOT(ISERROR(DATE(YEAR(F4),MONTH(F4),DAY(F4))))</f>
        <v>0</v>
      </c>
      <c r="H4" s="1" t="b">
        <f>ISNUMBER(F4)</f>
        <v>0</v>
      </c>
      <c r="I4" s="1">
        <f>IF(AND(G4,H4),1,0)</f>
        <v>0</v>
      </c>
      <c r="J4" s="1"/>
      <c r="K4" s="1"/>
      <c r="L4" s="1"/>
      <c r="M4" s="1"/>
      <c r="N4" s="1"/>
      <c r="O4" s="1"/>
      <c r="P4" s="1"/>
    </row>
    <row r="5" spans="1:16" ht="17.399999999999999" x14ac:dyDescent="0.3">
      <c r="A5" s="218" t="str">
        <f>IF(D5&gt;0,2,"")</f>
        <v/>
      </c>
      <c r="B5" s="440" t="s">
        <v>199</v>
      </c>
      <c r="C5" s="441"/>
      <c r="D5" s="216">
        <f>total_residents_audited_qtr2</f>
        <v>0</v>
      </c>
      <c r="E5" s="217">
        <f>'Data-Qtr2'!C9</f>
        <v>100</v>
      </c>
      <c r="F5" s="219" t="str">
        <f>'Data-Qtr2'!C7</f>
        <v>dd/mm/yyyy</v>
      </c>
      <c r="G5" s="315" t="b">
        <f t="shared" ref="G5:G11" si="0">NOT(ISERROR(DATE(YEAR(F5),MONTH(F5),DAY(F5))))</f>
        <v>0</v>
      </c>
      <c r="H5" s="1" t="b">
        <f t="shared" ref="H5:H11" si="1">ISNUMBER(F5)</f>
        <v>0</v>
      </c>
      <c r="I5" s="1">
        <f>IF(AND(G5,H5),2,0)</f>
        <v>0</v>
      </c>
      <c r="J5" s="1"/>
      <c r="K5" s="1"/>
      <c r="L5" s="1"/>
      <c r="M5" s="1"/>
      <c r="N5" s="1"/>
      <c r="O5" s="1"/>
      <c r="P5" s="1"/>
    </row>
    <row r="6" spans="1:16" ht="18" thickBot="1" x14ac:dyDescent="0.35">
      <c r="A6" s="218" t="str">
        <f>IF(D6&gt;0,3,"")</f>
        <v/>
      </c>
      <c r="B6" s="442" t="s">
        <v>200</v>
      </c>
      <c r="C6" s="443"/>
      <c r="D6" s="216">
        <f>total_residents_audited_qtr3</f>
        <v>0</v>
      </c>
      <c r="E6" s="217">
        <f>'Data-Qtr3'!C9</f>
        <v>100</v>
      </c>
      <c r="F6" s="219" t="str">
        <f>Last_Audit_Date_qtr3</f>
        <v>dd/mm/yyyy</v>
      </c>
      <c r="G6" s="315" t="b">
        <f t="shared" si="0"/>
        <v>0</v>
      </c>
      <c r="H6" s="1" t="b">
        <f t="shared" si="1"/>
        <v>0</v>
      </c>
      <c r="I6" s="1">
        <f>IF(AND(G6,H6),3,0)</f>
        <v>0</v>
      </c>
      <c r="J6" s="1"/>
      <c r="K6" s="1"/>
      <c r="L6" s="1"/>
      <c r="M6" s="1"/>
      <c r="N6" s="1"/>
      <c r="O6" s="1"/>
      <c r="P6" s="1"/>
    </row>
    <row r="7" spans="1:16" ht="17.399999999999999" x14ac:dyDescent="0.3">
      <c r="A7" s="218" t="str">
        <f>IF(D7&gt;0,4,"")</f>
        <v/>
      </c>
      <c r="B7" s="444" t="s">
        <v>201</v>
      </c>
      <c r="C7" s="445"/>
      <c r="D7" s="216">
        <f>total_residents_audited_qtr4</f>
        <v>0</v>
      </c>
      <c r="E7" s="217">
        <f>'Data-Qtr4'!C9</f>
        <v>100</v>
      </c>
      <c r="F7" s="219" t="str">
        <f>Last_Audit_Date_qtr4</f>
        <v>dd/mm/yyyy</v>
      </c>
      <c r="G7" s="315" t="b">
        <f t="shared" si="0"/>
        <v>0</v>
      </c>
      <c r="H7" s="1" t="b">
        <f t="shared" si="1"/>
        <v>0</v>
      </c>
      <c r="I7" s="1">
        <f>IF(AND(G7,H7),4,0)</f>
        <v>0</v>
      </c>
      <c r="J7" s="1"/>
      <c r="K7" s="1"/>
      <c r="L7" s="1"/>
      <c r="M7" s="1"/>
      <c r="N7" s="1"/>
      <c r="O7" s="1"/>
      <c r="P7" s="1"/>
    </row>
    <row r="8" spans="1:16" ht="17.399999999999999" x14ac:dyDescent="0.3">
      <c r="A8" s="218" t="str">
        <f>IF(D8&gt;0,5,"")</f>
        <v/>
      </c>
      <c r="B8" s="446" t="s">
        <v>202</v>
      </c>
      <c r="C8" s="447"/>
      <c r="D8" s="216">
        <f>total_residents_audited_qtr5</f>
        <v>0</v>
      </c>
      <c r="E8" s="217">
        <f>'Data-Qtr5'!C9</f>
        <v>100</v>
      </c>
      <c r="F8" s="219" t="str">
        <f>Last_Audit_Date_qtr5</f>
        <v>dd/mm/yyyy</v>
      </c>
      <c r="G8" s="315" t="b">
        <f t="shared" si="0"/>
        <v>0</v>
      </c>
      <c r="H8" s="1" t="b">
        <f t="shared" si="1"/>
        <v>0</v>
      </c>
      <c r="I8" s="1">
        <f>IF(AND(G8,H8),5,0)</f>
        <v>0</v>
      </c>
      <c r="J8" s="1"/>
      <c r="K8" s="1"/>
      <c r="L8" s="1"/>
      <c r="M8" s="1"/>
      <c r="N8" s="1"/>
      <c r="O8" s="1"/>
      <c r="P8" s="1"/>
    </row>
    <row r="9" spans="1:16" ht="18" thickBot="1" x14ac:dyDescent="0.35">
      <c r="A9" s="218" t="str">
        <f>IF(D9&gt;0,6,"")</f>
        <v/>
      </c>
      <c r="B9" s="448" t="s">
        <v>203</v>
      </c>
      <c r="C9" s="449"/>
      <c r="D9" s="216">
        <f>total_residents_audited_qtr6</f>
        <v>0</v>
      </c>
      <c r="E9" s="217">
        <f>'Data-Qtr6'!C9</f>
        <v>100</v>
      </c>
      <c r="F9" s="219" t="str">
        <f>Last_Audit_Date_qtr6</f>
        <v>dd/mm/yyyy</v>
      </c>
      <c r="G9" s="315" t="b">
        <f t="shared" si="0"/>
        <v>0</v>
      </c>
      <c r="H9" s="1" t="b">
        <f t="shared" si="1"/>
        <v>0</v>
      </c>
      <c r="I9" s="1">
        <f>IF(AND(G9,H9),6,0)</f>
        <v>0</v>
      </c>
      <c r="J9" s="1"/>
      <c r="K9" s="1"/>
      <c r="L9" s="1"/>
      <c r="M9" s="1"/>
      <c r="N9" s="1"/>
      <c r="O9" s="1"/>
      <c r="P9" s="1"/>
    </row>
    <row r="10" spans="1:16" ht="17.399999999999999" x14ac:dyDescent="0.3">
      <c r="A10" s="218" t="str">
        <f>IF(D10&gt;0,7,"")</f>
        <v/>
      </c>
      <c r="B10" s="434" t="s">
        <v>114</v>
      </c>
      <c r="C10" s="435"/>
      <c r="D10" s="216">
        <f>total_residents_audited_qtr7</f>
        <v>0</v>
      </c>
      <c r="E10" s="217">
        <f>'Data-Qtr7'!C9</f>
        <v>100</v>
      </c>
      <c r="F10" s="219" t="str">
        <f>Last_Audit_Date_qtr7</f>
        <v>dd/mm/yyyy</v>
      </c>
      <c r="G10" s="315" t="b">
        <f t="shared" si="0"/>
        <v>0</v>
      </c>
      <c r="H10" s="1" t="b">
        <f t="shared" si="1"/>
        <v>0</v>
      </c>
      <c r="I10" s="1">
        <f>IF(AND(G10,H10),7,0)</f>
        <v>0</v>
      </c>
      <c r="J10" s="1"/>
      <c r="K10" s="1"/>
      <c r="L10" s="1"/>
      <c r="M10" s="1"/>
      <c r="N10" s="1"/>
      <c r="O10" s="1"/>
      <c r="P10" s="1"/>
    </row>
    <row r="11" spans="1:16" ht="18" thickBot="1" x14ac:dyDescent="0.35">
      <c r="A11" s="218" t="str">
        <f>IF(D11&gt;0,8,"")</f>
        <v/>
      </c>
      <c r="B11" s="436" t="s">
        <v>115</v>
      </c>
      <c r="C11" s="437"/>
      <c r="D11" s="220">
        <f>total_residents_audited_qtr8</f>
        <v>0</v>
      </c>
      <c r="E11" s="221">
        <f>'Data-Qtr8'!C9</f>
        <v>100</v>
      </c>
      <c r="F11" s="222" t="str">
        <f>Last_Audit_Date_qtr8</f>
        <v>dd/mm/yyyy</v>
      </c>
      <c r="G11" s="315" t="b">
        <f t="shared" si="0"/>
        <v>0</v>
      </c>
      <c r="H11" s="1" t="b">
        <f t="shared" si="1"/>
        <v>0</v>
      </c>
      <c r="I11" s="1">
        <f>IF(AND(G11,H11),8,0)</f>
        <v>0</v>
      </c>
      <c r="J11" s="1"/>
      <c r="K11" s="1"/>
      <c r="L11" s="1"/>
      <c r="M11" s="1"/>
      <c r="N11" s="1"/>
      <c r="O11" s="1"/>
      <c r="P11" s="1"/>
    </row>
    <row r="12" spans="1:16" x14ac:dyDescent="0.3">
      <c r="A12" s="1"/>
      <c r="B12" s="1"/>
      <c r="C12" s="1"/>
      <c r="D12" s="1"/>
      <c r="E12" s="1"/>
      <c r="F12" s="1"/>
      <c r="G12" s="1"/>
      <c r="H12" s="317" t="s">
        <v>208</v>
      </c>
      <c r="I12" s="317">
        <f>SUM(I4:I11)</f>
        <v>0</v>
      </c>
      <c r="J12" s="1"/>
      <c r="K12" s="1"/>
      <c r="L12" s="1"/>
      <c r="M12" s="1"/>
      <c r="N12" s="1"/>
      <c r="O12" s="1"/>
      <c r="P12" s="1"/>
    </row>
    <row r="13" spans="1:16" ht="15" thickBo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3">
      <c r="A14" s="1"/>
      <c r="B14" s="223" t="s">
        <v>130</v>
      </c>
      <c r="C14" s="224" t="str">
        <f>IF(COUNTBLANK(A4:A11)=8,"Audit Quarter Blank currently",VLOOKUP(MAX(A4:A11),A4:C11,2,FALSE))</f>
        <v>Audit Quarter Blank currently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5" thickBot="1" x14ac:dyDescent="0.35">
      <c r="A15" s="1"/>
      <c r="B15" s="225" t="s">
        <v>132</v>
      </c>
      <c r="C15" s="226" t="str">
        <f>last_qtr_audited</f>
        <v>Audit Quarter Blank currently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3">
      <c r="A16" s="1"/>
      <c r="B16" s="1" t="s">
        <v>131</v>
      </c>
      <c r="C16" s="287" t="e">
        <f>IF(VLOOKUP(last_qtr_audited,B4:F11,5,FALSE)="dd/mm/yyyy","No date entered for this quarter yet",VLOOKUP(last_qtr_audited,B4:F11,5,FALSE))</f>
        <v>#N/A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</sheetData>
  <sheetProtection algorithmName="SHA-512" hashValue="NSV1hq8PSM+kKGzSTnN+BSHpFrZGlfq3O6dis9IDXAI0dpSH2Q5SXBJJeaWQMq9tPRX7MRbeQPtAIyZi7+j3aQ==" saltValue="NpYjnsevILnCOtcZMU4tjg==" spinCount="100000" sheet="1" objects="1" scenarios="1"/>
  <mergeCells count="8">
    <mergeCell ref="B10:C10"/>
    <mergeCell ref="B11:C11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7DB2-8E90-4750-ABDC-2279612B695B}">
  <sheetPr codeName="Sheet3"/>
  <dimension ref="A1:W130"/>
  <sheetViews>
    <sheetView workbookViewId="0">
      <selection activeCell="H127" sqref="H127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IF(ISBLANK('Data-Qtr1'!C9), "", 'Data-Qtr1'!C9)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IF(ISBLANK('Data-Qtr1'!$C$7), "", 'Data-Qtr1'!$C$7)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IF(M16=1,IF('Data-Qtr1'!C15="","",(COUNTIF('Data-Qtr1'!C15,"Yes")+(0.1*COUNTIF('Data-Qtr1'!C15,"N/A")))),"")</f>
        <v/>
      </c>
      <c r="D16" s="172" t="str">
        <f>IF(M16=1,IF(ISBLANK('Data-Qtr1'!D15),"",(COUNTIF('Data-Qtr1'!D15,"Yes")+(0.1*COUNTIF('Data-Qtr1'!D15,"N/A")))),"")</f>
        <v/>
      </c>
      <c r="E16" s="172" t="str">
        <f>IF(M16=1,IF(ISBLANK('Data-Qtr1'!E15),"",(10*COUNTIF('Data-Qtr1'!E15,"Yes, nominated to self-administer")+COUNTIF('Data-Qtr1'!E15,"Yes, nominated NOT to self-administer"))),"")</f>
        <v/>
      </c>
      <c r="F16" s="172" t="str">
        <f>IF(M16=1,IF(ISBLANK('Data-Qtr1'!F15),"",(10*COUNTIF('Data-Qtr1'!F15,"Yes, reported difficulty swallowing medicines")+COUNTIF('Data-Qtr1'!F15,"Yes, reported NO difficulty swallowing medicines"))),"")</f>
        <v/>
      </c>
      <c r="G16" s="168" t="str">
        <f>IF(M16=1,IF('Data-Qtr1'!P15,0.1,IF(ISBLANK('Data-Qtr1'!G15),"",(COUNTIF('Data-Qtr1'!G15,"Yes")+(0.1*COUNTIF('Data-Qtr1'!G15,"N/A"))))),"")</f>
        <v/>
      </c>
      <c r="H16" s="169" t="str">
        <f>IF(M16=1,IF('Data-Qtr1'!Q15,0.1,IF(ISBLANK('Data-Qtr1'!H15),"",((COUNTIF('Data-Qtr1'!H15,"Yes")+(0.1*COUNTIF('Data-Qtr1'!H15,"N/A")))))),"")</f>
        <v/>
      </c>
      <c r="I16" s="173" t="str">
        <f>IF(M16=1,IF(ISBLANK('Data-Qtr1'!I15),"",(COUNTIF('Data-Qtr1'!I15,"Yes")+(0.1*COUNTIF('Data-Qtr1'!I15,"N/A")))),"")</f>
        <v/>
      </c>
      <c r="J16" s="173" t="str">
        <f>IF(M16=1,IF(ISBLANK('Data-Qtr1'!J15),"",(COUNTIF('Data-Qtr1'!J15,"Yes")+(0.1*COUNTIF('Data-Qtr1'!J15,"N/A")))),"")</f>
        <v/>
      </c>
      <c r="K16" s="174" t="str">
        <f>IF(M16=1,IF(ISBLANK('Data-Qtr1'!K15),"",(COUNTIF('Data-Qtr1'!K15,"Yes")+(0.1*COUNTIF('Data-Qtr1'!K15,"N/A")))),"")</f>
        <v/>
      </c>
      <c r="L16" s="148">
        <f>COUNTIF('Data-Qtr1'!C15:K15,"")</f>
        <v>9</v>
      </c>
      <c r="M16" s="73">
        <f>IF('Data-Qtr1'!R15,"",IF(L16&lt;9,1,0))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IF(M17=1,IF('Data-Qtr1'!C16="","",(COUNTIF('Data-Qtr1'!C16,"Yes")+(0.1*COUNTIF('Data-Qtr1'!C16,"N/A")))),"")</f>
        <v/>
      </c>
      <c r="D17" s="172" t="str">
        <f>IF(M17=1,IF(ISBLANK('Data-Qtr1'!D16),"",(COUNTIF('Data-Qtr1'!D16,"Yes")+(0.1*COUNTIF('Data-Qtr1'!D16,"N/A")))),"")</f>
        <v/>
      </c>
      <c r="E17" s="172" t="str">
        <f>IF(M17=1,IF(ISBLANK('Data-Qtr1'!E16),"",(10*COUNTIF('Data-Qtr1'!E16,"Yes, nominated to self-administer")+COUNTIF('Data-Qtr1'!E16,"Yes, nominated NOT to self-administer"))),"")</f>
        <v/>
      </c>
      <c r="F17" s="172" t="str">
        <f>IF(M17=1,IF(ISBLANK('Data-Qtr1'!F16),"",(10*COUNTIF('Data-Qtr1'!F16,"Yes, reported difficulty swallowing medicines")+COUNTIF('Data-Qtr1'!F16,"Yes, reported NO difficulty swallowing medicines"))),"")</f>
        <v/>
      </c>
      <c r="G17" s="168" t="str">
        <f>IF(M17=1,IF('Data-Qtr1'!P16,0.1,IF(ISBLANK('Data-Qtr1'!G16),"",(COUNTIF('Data-Qtr1'!G16,"Yes")+(0.1*COUNTIF('Data-Qtr1'!G16,"N/A"))))),"")</f>
        <v/>
      </c>
      <c r="H17" s="169" t="str">
        <f>IF(M17=1,IF('Data-Qtr1'!Q16,0.1,IF(ISBLANK('Data-Qtr1'!H16),"",((COUNTIF('Data-Qtr1'!H16,"Yes")+(0.1*COUNTIF('Data-Qtr1'!H16,"N/A")))))),"")</f>
        <v/>
      </c>
      <c r="I17" s="173" t="str">
        <f>IF(M17=1,IF(ISBLANK('Data-Qtr1'!I16),"",(COUNTIF('Data-Qtr1'!I16,"Yes")+(0.1*COUNTIF('Data-Qtr1'!I16,"N/A")))),"")</f>
        <v/>
      </c>
      <c r="J17" s="173" t="str">
        <f>IF(M17=1,IF(ISBLANK('Data-Qtr1'!J16),"",(COUNTIF('Data-Qtr1'!J16,"Yes")+(0.1*COUNTIF('Data-Qtr1'!J16,"N/A")))),"")</f>
        <v/>
      </c>
      <c r="K17" s="174" t="str">
        <f>IF(M17=1,IF(ISBLANK('Data-Qtr1'!K16),"",(COUNTIF('Data-Qtr1'!K16,"Yes")+(0.1*COUNTIF('Data-Qtr1'!K16,"N/A")))),"")</f>
        <v/>
      </c>
      <c r="L17" s="119">
        <f>COUNTIF('Data-Qtr1'!C16:K16,"")</f>
        <v>9</v>
      </c>
      <c r="M17" s="74">
        <f>IF('Data-Qtr1'!R16,"",IF(L17&lt;9,1,0))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IF(M18=1,IF('Data-Qtr1'!C17="","",(COUNTIF('Data-Qtr1'!C17,"Yes")+(0.1*COUNTIF('Data-Qtr1'!C17,"N/A")))),"")</f>
        <v/>
      </c>
      <c r="D18" s="172" t="str">
        <f>IF(M18=1,IF(ISBLANK('Data-Qtr1'!D17),"",(COUNTIF('Data-Qtr1'!D17,"Yes")+(0.1*COUNTIF('Data-Qtr1'!D17,"N/A")))),"")</f>
        <v/>
      </c>
      <c r="E18" s="172" t="str">
        <f>IF(M18=1,IF(ISBLANK('Data-Qtr1'!E17),"",(10*COUNTIF('Data-Qtr1'!E17,"Yes, nominated to self-administer")+COUNTIF('Data-Qtr1'!E17,"Yes, nominated NOT to self-administer"))),"")</f>
        <v/>
      </c>
      <c r="F18" s="172" t="str">
        <f>IF(M18=1,IF(ISBLANK('Data-Qtr1'!F17),"",(10*COUNTIF('Data-Qtr1'!F17,"Yes, reported difficulty swallowing medicines")+COUNTIF('Data-Qtr1'!F17,"Yes, reported NO difficulty swallowing medicines"))),"")</f>
        <v/>
      </c>
      <c r="G18" s="168" t="str">
        <f>IF(M18=1,IF('Data-Qtr1'!P17,0.1,IF(ISBLANK('Data-Qtr1'!G17),"",(COUNTIF('Data-Qtr1'!G17,"Yes")+(0.1*COUNTIF('Data-Qtr1'!G17,"N/A"))))),"")</f>
        <v/>
      </c>
      <c r="H18" s="169" t="str">
        <f>IF(M18=1,IF('Data-Qtr1'!Q17,0.1,IF(ISBLANK('Data-Qtr1'!H17),"",((COUNTIF('Data-Qtr1'!H17,"Yes")+(0.1*COUNTIF('Data-Qtr1'!H17,"N/A")))))),"")</f>
        <v/>
      </c>
      <c r="I18" s="173" t="str">
        <f>IF(M18=1,IF(ISBLANK('Data-Qtr1'!I17),"",(COUNTIF('Data-Qtr1'!I17,"Yes")+(0.1*COUNTIF('Data-Qtr1'!I17,"N/A")))),"")</f>
        <v/>
      </c>
      <c r="J18" s="173" t="str">
        <f>IF(M18=1,IF(ISBLANK('Data-Qtr1'!J17),"",(COUNTIF('Data-Qtr1'!J17,"Yes")+(0.1*COUNTIF('Data-Qtr1'!J17,"N/A")))),"")</f>
        <v/>
      </c>
      <c r="K18" s="174" t="str">
        <f>IF(M18=1,IF(ISBLANK('Data-Qtr1'!K17),"",(COUNTIF('Data-Qtr1'!K17,"Yes")+(0.1*COUNTIF('Data-Qtr1'!K17,"N/A")))),"")</f>
        <v/>
      </c>
      <c r="L18" s="119">
        <f>COUNTIF('Data-Qtr1'!C17:K17,"")</f>
        <v>9</v>
      </c>
      <c r="M18" s="74">
        <f>IF('Data-Qtr1'!R17,"",IF(L18&lt;9,1,0))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IF(M19=1,IF('Data-Qtr1'!C18="","",(COUNTIF('Data-Qtr1'!C18,"Yes")+(0.1*COUNTIF('Data-Qtr1'!C18,"N/A")))),"")</f>
        <v/>
      </c>
      <c r="D19" s="172" t="str">
        <f>IF(M19=1,IF(ISBLANK('Data-Qtr1'!D18),"",(COUNTIF('Data-Qtr1'!D18,"Yes")+(0.1*COUNTIF('Data-Qtr1'!D18,"N/A")))),"")</f>
        <v/>
      </c>
      <c r="E19" s="172" t="str">
        <f>IF(M19=1,IF(ISBLANK('Data-Qtr1'!E18),"",(10*COUNTIF('Data-Qtr1'!E18,"Yes, nominated to self-administer")+COUNTIF('Data-Qtr1'!E18,"Yes, nominated NOT to self-administer"))),"")</f>
        <v/>
      </c>
      <c r="F19" s="172" t="str">
        <f>IF(M19=1,IF(ISBLANK('Data-Qtr1'!F18),"",(10*COUNTIF('Data-Qtr1'!F18,"Yes, reported difficulty swallowing medicines")+COUNTIF('Data-Qtr1'!F18,"Yes, reported NO difficulty swallowing medicines"))),"")</f>
        <v/>
      </c>
      <c r="G19" s="168" t="str">
        <f>IF(M19=1,IF('Data-Qtr1'!P18,0.1,IF(ISBLANK('Data-Qtr1'!G18),"",(COUNTIF('Data-Qtr1'!G18,"Yes")+(0.1*COUNTIF('Data-Qtr1'!G18,"N/A"))))),"")</f>
        <v/>
      </c>
      <c r="H19" s="169" t="str">
        <f>IF(M19=1,IF('Data-Qtr1'!Q18,0.1,IF(ISBLANK('Data-Qtr1'!H18),"",((COUNTIF('Data-Qtr1'!H18,"Yes")+(0.1*COUNTIF('Data-Qtr1'!H18,"N/A")))))),"")</f>
        <v/>
      </c>
      <c r="I19" s="173" t="str">
        <f>IF(M19=1,IF(ISBLANK('Data-Qtr1'!I18),"",(COUNTIF('Data-Qtr1'!I18,"Yes")+(0.1*COUNTIF('Data-Qtr1'!I18,"N/A")))),"")</f>
        <v/>
      </c>
      <c r="J19" s="173" t="str">
        <f>IF(M19=1,IF(ISBLANK('Data-Qtr1'!J18),"",(COUNTIF('Data-Qtr1'!J18,"Yes")+(0.1*COUNTIF('Data-Qtr1'!J18,"N/A")))),"")</f>
        <v/>
      </c>
      <c r="K19" s="174" t="str">
        <f>IF(M19=1,IF(ISBLANK('Data-Qtr1'!K18),"",(COUNTIF('Data-Qtr1'!K18,"Yes")+(0.1*COUNTIF('Data-Qtr1'!K18,"N/A")))),"")</f>
        <v/>
      </c>
      <c r="L19" s="119">
        <f>COUNTIF('Data-Qtr1'!C18:K18,"")</f>
        <v>9</v>
      </c>
      <c r="M19" s="74">
        <f>IF('Data-Qtr1'!R18,"",IF(L19&lt;9,1,0))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IF(M20=1,IF('Data-Qtr1'!C19="","",(COUNTIF('Data-Qtr1'!C19,"Yes")+(0.1*COUNTIF('Data-Qtr1'!C19,"N/A")))),"")</f>
        <v/>
      </c>
      <c r="D20" s="172" t="str">
        <f>IF(M20=1,IF(ISBLANK('Data-Qtr1'!D19),"",(COUNTIF('Data-Qtr1'!D19,"Yes")+(0.1*COUNTIF('Data-Qtr1'!D19,"N/A")))),"")</f>
        <v/>
      </c>
      <c r="E20" s="172" t="str">
        <f>IF(M20=1,IF(ISBLANK('Data-Qtr1'!E19),"",(10*COUNTIF('Data-Qtr1'!E19,"Yes, nominated to self-administer")+COUNTIF('Data-Qtr1'!E19,"Yes, nominated NOT to self-administer"))),"")</f>
        <v/>
      </c>
      <c r="F20" s="172" t="str">
        <f>IF(M20=1,IF(ISBLANK('Data-Qtr1'!F19),"",(10*COUNTIF('Data-Qtr1'!F19,"Yes, reported difficulty swallowing medicines")+COUNTIF('Data-Qtr1'!F19,"Yes, reported NO difficulty swallowing medicines"))),"")</f>
        <v/>
      </c>
      <c r="G20" s="168" t="str">
        <f>IF(M20=1,IF('Data-Qtr1'!P19,0.1,IF(ISBLANK('Data-Qtr1'!G19),"",(COUNTIF('Data-Qtr1'!G19,"Yes")+(0.1*COUNTIF('Data-Qtr1'!G19,"N/A"))))),"")</f>
        <v/>
      </c>
      <c r="H20" s="169" t="str">
        <f>IF(M20=1,IF('Data-Qtr1'!Q19,0.1,IF(ISBLANK('Data-Qtr1'!H19),"",((COUNTIF('Data-Qtr1'!H19,"Yes")+(0.1*COUNTIF('Data-Qtr1'!H19,"N/A")))))),"")</f>
        <v/>
      </c>
      <c r="I20" s="173" t="str">
        <f>IF(M20=1,IF(ISBLANK('Data-Qtr1'!I19),"",(COUNTIF('Data-Qtr1'!I19,"Yes")+(0.1*COUNTIF('Data-Qtr1'!I19,"N/A")))),"")</f>
        <v/>
      </c>
      <c r="J20" s="173" t="str">
        <f>IF(M20=1,IF(ISBLANK('Data-Qtr1'!J19),"",(COUNTIF('Data-Qtr1'!J19,"Yes")+(0.1*COUNTIF('Data-Qtr1'!J19,"N/A")))),"")</f>
        <v/>
      </c>
      <c r="K20" s="174" t="str">
        <f>IF(M20=1,IF(ISBLANK('Data-Qtr1'!K19),"",(COUNTIF('Data-Qtr1'!K19,"Yes")+(0.1*COUNTIF('Data-Qtr1'!K19,"N/A")))),"")</f>
        <v/>
      </c>
      <c r="L20" s="119">
        <f>COUNTIF('Data-Qtr1'!C19:K19,"")</f>
        <v>9</v>
      </c>
      <c r="M20" s="74">
        <f>IF('Data-Qtr1'!R19,"",IF(L20&lt;9,1,0))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IF(M21=1,IF('Data-Qtr1'!C20="","",(COUNTIF('Data-Qtr1'!C20,"Yes")+(0.1*COUNTIF('Data-Qtr1'!C20,"N/A")))),"")</f>
        <v/>
      </c>
      <c r="D21" s="172" t="str">
        <f>IF(M21=1,IF(ISBLANK('Data-Qtr1'!D20),"",(COUNTIF('Data-Qtr1'!D20,"Yes")+(0.1*COUNTIF('Data-Qtr1'!D20,"N/A")))),"")</f>
        <v/>
      </c>
      <c r="E21" s="172" t="str">
        <f>IF(M21=1,IF(ISBLANK('Data-Qtr1'!E20),"",(10*COUNTIF('Data-Qtr1'!E20,"Yes, nominated to self-administer")+COUNTIF('Data-Qtr1'!E20,"Yes, nominated NOT to self-administer"))),"")</f>
        <v/>
      </c>
      <c r="F21" s="172" t="str">
        <f>IF(M21=1,IF(ISBLANK('Data-Qtr1'!F20),"",(10*COUNTIF('Data-Qtr1'!F20,"Yes, reported difficulty swallowing medicines")+COUNTIF('Data-Qtr1'!F20,"Yes, reported NO difficulty swallowing medicines"))),"")</f>
        <v/>
      </c>
      <c r="G21" s="168" t="str">
        <f>IF(M21=1,IF('Data-Qtr1'!P20,0.1,IF(ISBLANK('Data-Qtr1'!G20),"",(COUNTIF('Data-Qtr1'!G20,"Yes")+(0.1*COUNTIF('Data-Qtr1'!G20,"N/A"))))),"")</f>
        <v/>
      </c>
      <c r="H21" s="169" t="str">
        <f>IF(M21=1,IF('Data-Qtr1'!Q20,0.1,IF(ISBLANK('Data-Qtr1'!H20),"",((COUNTIF('Data-Qtr1'!H20,"Yes")+(0.1*COUNTIF('Data-Qtr1'!H20,"N/A")))))),"")</f>
        <v/>
      </c>
      <c r="I21" s="173" t="str">
        <f>IF(M21=1,IF(ISBLANK('Data-Qtr1'!I20),"",(COUNTIF('Data-Qtr1'!I20,"Yes")+(0.1*COUNTIF('Data-Qtr1'!I20,"N/A")))),"")</f>
        <v/>
      </c>
      <c r="J21" s="173" t="str">
        <f>IF(M21=1,IF(ISBLANK('Data-Qtr1'!J20),"",(COUNTIF('Data-Qtr1'!J20,"Yes")+(0.1*COUNTIF('Data-Qtr1'!J20,"N/A")))),"")</f>
        <v/>
      </c>
      <c r="K21" s="174" t="str">
        <f>IF(M21=1,IF(ISBLANK('Data-Qtr1'!K20),"",(COUNTIF('Data-Qtr1'!K20,"Yes")+(0.1*COUNTIF('Data-Qtr1'!K20,"N/A")))),"")</f>
        <v/>
      </c>
      <c r="L21" s="119">
        <f>COUNTIF('Data-Qtr1'!C20:K20,"")</f>
        <v>9</v>
      </c>
      <c r="M21" s="74">
        <f>IF('Data-Qtr1'!R20,"",IF(L21&lt;9,1,0))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IF(M22=1,IF('Data-Qtr1'!C21="","",(COUNTIF('Data-Qtr1'!C21,"Yes")+(0.1*COUNTIF('Data-Qtr1'!C21,"N/A")))),"")</f>
        <v/>
      </c>
      <c r="D22" s="172" t="str">
        <f>IF(M22=1,IF(ISBLANK('Data-Qtr1'!D21),"",(COUNTIF('Data-Qtr1'!D21,"Yes")+(0.1*COUNTIF('Data-Qtr1'!D21,"N/A")))),"")</f>
        <v/>
      </c>
      <c r="E22" s="172" t="str">
        <f>IF(M22=1,IF(ISBLANK('Data-Qtr1'!E21),"",(10*COUNTIF('Data-Qtr1'!E21,"Yes, nominated to self-administer")+COUNTIF('Data-Qtr1'!E21,"Yes, nominated NOT to self-administer"))),"")</f>
        <v/>
      </c>
      <c r="F22" s="172" t="str">
        <f>IF(M22=1,IF(ISBLANK('Data-Qtr1'!F21),"",(10*COUNTIF('Data-Qtr1'!F21,"Yes, reported difficulty swallowing medicines")+COUNTIF('Data-Qtr1'!F21,"Yes, reported NO difficulty swallowing medicines"))),"")</f>
        <v/>
      </c>
      <c r="G22" s="168" t="str">
        <f>IF(M22=1,IF('Data-Qtr1'!P21,0.1,IF(ISBLANK('Data-Qtr1'!G21),"",(COUNTIF('Data-Qtr1'!G21,"Yes")+(0.1*COUNTIF('Data-Qtr1'!G21,"N/A"))))),"")</f>
        <v/>
      </c>
      <c r="H22" s="169" t="str">
        <f>IF(M22=1,IF('Data-Qtr1'!Q21,0.1,IF(ISBLANK('Data-Qtr1'!H21),"",((COUNTIF('Data-Qtr1'!H21,"Yes")+(0.1*COUNTIF('Data-Qtr1'!H21,"N/A")))))),"")</f>
        <v/>
      </c>
      <c r="I22" s="173" t="str">
        <f>IF(M22=1,IF(ISBLANK('Data-Qtr1'!I21),"",(COUNTIF('Data-Qtr1'!I21,"Yes")+(0.1*COUNTIF('Data-Qtr1'!I21,"N/A")))),"")</f>
        <v/>
      </c>
      <c r="J22" s="173" t="str">
        <f>IF(M22=1,IF(ISBLANK('Data-Qtr1'!J21),"",(COUNTIF('Data-Qtr1'!J21,"Yes")+(0.1*COUNTIF('Data-Qtr1'!J21,"N/A")))),"")</f>
        <v/>
      </c>
      <c r="K22" s="174" t="str">
        <f>IF(M22=1,IF(ISBLANK('Data-Qtr1'!K21),"",(COUNTIF('Data-Qtr1'!K21,"Yes")+(0.1*COUNTIF('Data-Qtr1'!K21,"N/A")))),"")</f>
        <v/>
      </c>
      <c r="L22" s="119">
        <f>COUNTIF('Data-Qtr1'!C21:K21,"")</f>
        <v>9</v>
      </c>
      <c r="M22" s="74">
        <f>IF('Data-Qtr1'!R21,"",IF(L22&lt;9,1,0))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IF(M23=1,IF('Data-Qtr1'!C22="","",(COUNTIF('Data-Qtr1'!C22,"Yes")+(0.1*COUNTIF('Data-Qtr1'!C22,"N/A")))),"")</f>
        <v/>
      </c>
      <c r="D23" s="172" t="str">
        <f>IF(M23=1,IF(ISBLANK('Data-Qtr1'!D22),"",(COUNTIF('Data-Qtr1'!D22,"Yes")+(0.1*COUNTIF('Data-Qtr1'!D22,"N/A")))),"")</f>
        <v/>
      </c>
      <c r="E23" s="172" t="str">
        <f>IF(M23=1,IF(ISBLANK('Data-Qtr1'!E22),"",(10*COUNTIF('Data-Qtr1'!E22,"Yes, nominated to self-administer")+COUNTIF('Data-Qtr1'!E22,"Yes, nominated NOT to self-administer"))),"")</f>
        <v/>
      </c>
      <c r="F23" s="172" t="str">
        <f>IF(M23=1,IF(ISBLANK('Data-Qtr1'!F22),"",(10*COUNTIF('Data-Qtr1'!F22,"Yes, reported difficulty swallowing medicines")+COUNTIF('Data-Qtr1'!F22,"Yes, reported NO difficulty swallowing medicines"))),"")</f>
        <v/>
      </c>
      <c r="G23" s="168" t="str">
        <f>IF(M23=1,IF('Data-Qtr1'!P22,0.1,IF(ISBLANK('Data-Qtr1'!G22),"",(COUNTIF('Data-Qtr1'!G22,"Yes")+(0.1*COUNTIF('Data-Qtr1'!G22,"N/A"))))),"")</f>
        <v/>
      </c>
      <c r="H23" s="169" t="str">
        <f>IF(M23=1,IF('Data-Qtr1'!Q22,0.1,IF(ISBLANK('Data-Qtr1'!H22),"",((COUNTIF('Data-Qtr1'!H22,"Yes")+(0.1*COUNTIF('Data-Qtr1'!H22,"N/A")))))),"")</f>
        <v/>
      </c>
      <c r="I23" s="173" t="str">
        <f>IF(M23=1,IF(ISBLANK('Data-Qtr1'!I22),"",(COUNTIF('Data-Qtr1'!I22,"Yes")+(0.1*COUNTIF('Data-Qtr1'!I22,"N/A")))),"")</f>
        <v/>
      </c>
      <c r="J23" s="173" t="str">
        <f>IF(M23=1,IF(ISBLANK('Data-Qtr1'!J22),"",(COUNTIF('Data-Qtr1'!J22,"Yes")+(0.1*COUNTIF('Data-Qtr1'!J22,"N/A")))),"")</f>
        <v/>
      </c>
      <c r="K23" s="174" t="str">
        <f>IF(M23=1,IF(ISBLANK('Data-Qtr1'!K22),"",(COUNTIF('Data-Qtr1'!K22,"Yes")+(0.1*COUNTIF('Data-Qtr1'!K22,"N/A")))),"")</f>
        <v/>
      </c>
      <c r="L23" s="119">
        <f>COUNTIF('Data-Qtr1'!C22:K22,"")</f>
        <v>9</v>
      </c>
      <c r="M23" s="74">
        <f>IF('Data-Qtr1'!R22,"",IF(L23&lt;9,1,0))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IF(M24=1,IF('Data-Qtr1'!C23="","",(COUNTIF('Data-Qtr1'!C23,"Yes")+(0.1*COUNTIF('Data-Qtr1'!C23,"N/A")))),"")</f>
        <v/>
      </c>
      <c r="D24" s="172" t="str">
        <f>IF(M24=1,IF(ISBLANK('Data-Qtr1'!D23),"",(COUNTIF('Data-Qtr1'!D23,"Yes")+(0.1*COUNTIF('Data-Qtr1'!D23,"N/A")))),"")</f>
        <v/>
      </c>
      <c r="E24" s="172" t="str">
        <f>IF(M24=1,IF(ISBLANK('Data-Qtr1'!E23),"",(10*COUNTIF('Data-Qtr1'!E23,"Yes, nominated to self-administer")+COUNTIF('Data-Qtr1'!E23,"Yes, nominated NOT to self-administer"))),"")</f>
        <v/>
      </c>
      <c r="F24" s="172" t="str">
        <f>IF(M24=1,IF(ISBLANK('Data-Qtr1'!F23),"",(10*COUNTIF('Data-Qtr1'!F23,"Yes, reported difficulty swallowing medicines")+COUNTIF('Data-Qtr1'!F23,"Yes, reported NO difficulty swallowing medicines"))),"")</f>
        <v/>
      </c>
      <c r="G24" s="168" t="str">
        <f>IF(M24=1,IF('Data-Qtr1'!P23,0.1,IF(ISBLANK('Data-Qtr1'!G23),"",(COUNTIF('Data-Qtr1'!G23,"Yes")+(0.1*COUNTIF('Data-Qtr1'!G23,"N/A"))))),"")</f>
        <v/>
      </c>
      <c r="H24" s="169" t="str">
        <f>IF(M24=1,IF('Data-Qtr1'!Q23,0.1,IF(ISBLANK('Data-Qtr1'!H23),"",((COUNTIF('Data-Qtr1'!H23,"Yes")+(0.1*COUNTIF('Data-Qtr1'!H23,"N/A")))))),"")</f>
        <v/>
      </c>
      <c r="I24" s="173" t="str">
        <f>IF(M24=1,IF(ISBLANK('Data-Qtr1'!I23),"",(COUNTIF('Data-Qtr1'!I23,"Yes")+(0.1*COUNTIF('Data-Qtr1'!I23,"N/A")))),"")</f>
        <v/>
      </c>
      <c r="J24" s="173" t="str">
        <f>IF(M24=1,IF(ISBLANK('Data-Qtr1'!J23),"",(COUNTIF('Data-Qtr1'!J23,"Yes")+(0.1*COUNTIF('Data-Qtr1'!J23,"N/A")))),"")</f>
        <v/>
      </c>
      <c r="K24" s="174" t="str">
        <f>IF(M24=1,IF(ISBLANK('Data-Qtr1'!K23),"",(COUNTIF('Data-Qtr1'!K23,"Yes")+(0.1*COUNTIF('Data-Qtr1'!K23,"N/A")))),"")</f>
        <v/>
      </c>
      <c r="L24" s="119">
        <f>COUNTIF('Data-Qtr1'!C23:K23,"")</f>
        <v>9</v>
      </c>
      <c r="M24" s="74">
        <f>IF('Data-Qtr1'!R23,"",IF(L24&lt;9,1,0))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IF(M25=1,IF('Data-Qtr1'!C24="","",(COUNTIF('Data-Qtr1'!C24,"Yes")+(0.1*COUNTIF('Data-Qtr1'!C24,"N/A")))),"")</f>
        <v/>
      </c>
      <c r="D25" s="172" t="str">
        <f>IF(M25=1,IF(ISBLANK('Data-Qtr1'!D24),"",(COUNTIF('Data-Qtr1'!D24,"Yes")+(0.1*COUNTIF('Data-Qtr1'!D24,"N/A")))),"")</f>
        <v/>
      </c>
      <c r="E25" s="172" t="str">
        <f>IF(M25=1,IF(ISBLANK('Data-Qtr1'!E24),"",(10*COUNTIF('Data-Qtr1'!E24,"Yes, nominated to self-administer")+COUNTIF('Data-Qtr1'!E24,"Yes, nominated NOT to self-administer"))),"")</f>
        <v/>
      </c>
      <c r="F25" s="172" t="str">
        <f>IF(M25=1,IF(ISBLANK('Data-Qtr1'!F24),"",(10*COUNTIF('Data-Qtr1'!F24,"Yes, reported difficulty swallowing medicines")+COUNTIF('Data-Qtr1'!F24,"Yes, reported NO difficulty swallowing medicines"))),"")</f>
        <v/>
      </c>
      <c r="G25" s="168" t="str">
        <f>IF(M25=1,IF('Data-Qtr1'!P24,0.1,IF(ISBLANK('Data-Qtr1'!G24),"",(COUNTIF('Data-Qtr1'!G24,"Yes")+(0.1*COUNTIF('Data-Qtr1'!G24,"N/A"))))),"")</f>
        <v/>
      </c>
      <c r="H25" s="169" t="str">
        <f>IF(M25=1,IF('Data-Qtr1'!Q24,0.1,IF(ISBLANK('Data-Qtr1'!H24),"",((COUNTIF('Data-Qtr1'!H24,"Yes")+(0.1*COUNTIF('Data-Qtr1'!H24,"N/A")))))),"")</f>
        <v/>
      </c>
      <c r="I25" s="173" t="str">
        <f>IF(M25=1,IF(ISBLANK('Data-Qtr1'!I24),"",(COUNTIF('Data-Qtr1'!I24,"Yes")+(0.1*COUNTIF('Data-Qtr1'!I24,"N/A")))),"")</f>
        <v/>
      </c>
      <c r="J25" s="173" t="str">
        <f>IF(M25=1,IF(ISBLANK('Data-Qtr1'!J24),"",(COUNTIF('Data-Qtr1'!J24,"Yes")+(0.1*COUNTIF('Data-Qtr1'!J24,"N/A")))),"")</f>
        <v/>
      </c>
      <c r="K25" s="174" t="str">
        <f>IF(M25=1,IF(ISBLANK('Data-Qtr1'!K24),"",(COUNTIF('Data-Qtr1'!K24,"Yes")+(0.1*COUNTIF('Data-Qtr1'!K24,"N/A")))),"")</f>
        <v/>
      </c>
      <c r="L25" s="149">
        <f>COUNTIF('Data-Qtr1'!C24:K24,"")</f>
        <v>9</v>
      </c>
      <c r="M25" s="74">
        <f>IF('Data-Qtr1'!R24,"",IF(L25&lt;9,1,0))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IF(M26=1,IF('Data-Qtr1'!C25="","",(COUNTIF('Data-Qtr1'!C25,"Yes")+(0.1*COUNTIF('Data-Qtr1'!C25,"N/A")))),"")</f>
        <v/>
      </c>
      <c r="D26" s="172" t="str">
        <f>IF(M26=1,IF(ISBLANK('Data-Qtr1'!D25),"",(COUNTIF('Data-Qtr1'!D25,"Yes")+(0.1*COUNTIF('Data-Qtr1'!D25,"N/A")))),"")</f>
        <v/>
      </c>
      <c r="E26" s="172" t="str">
        <f>IF(M26=1,IF(ISBLANK('Data-Qtr1'!E25),"",(10*COUNTIF('Data-Qtr1'!E25,"Yes, nominated to self-administer")+COUNTIF('Data-Qtr1'!E25,"Yes, nominated NOT to self-administer"))),"")</f>
        <v/>
      </c>
      <c r="F26" s="172" t="str">
        <f>IF(M26=1,IF(ISBLANK('Data-Qtr1'!F25),"",(10*COUNTIF('Data-Qtr1'!F25,"Yes, reported difficulty swallowing medicines")+COUNTIF('Data-Qtr1'!F25,"Yes, reported NO difficulty swallowing medicines"))),"")</f>
        <v/>
      </c>
      <c r="G26" s="168" t="str">
        <f>IF(M26=1,IF('Data-Qtr1'!P25,0.1,IF(ISBLANK('Data-Qtr1'!G25),"",(COUNTIF('Data-Qtr1'!G25,"Yes")+(0.1*COUNTIF('Data-Qtr1'!G25,"N/A"))))),"")</f>
        <v/>
      </c>
      <c r="H26" s="169" t="str">
        <f>IF(M26=1,IF('Data-Qtr1'!Q25,0.1,IF(ISBLANK('Data-Qtr1'!H25),"",((COUNTIF('Data-Qtr1'!H25,"Yes")+(0.1*COUNTIF('Data-Qtr1'!H25,"N/A")))))),"")</f>
        <v/>
      </c>
      <c r="I26" s="173" t="str">
        <f>IF(M26=1,IF(ISBLANK('Data-Qtr1'!I25),"",(COUNTIF('Data-Qtr1'!I25,"Yes")+(0.1*COUNTIF('Data-Qtr1'!I25,"N/A")))),"")</f>
        <v/>
      </c>
      <c r="J26" s="173" t="str">
        <f>IF(M26=1,IF(ISBLANK('Data-Qtr1'!J25),"",(COUNTIF('Data-Qtr1'!J25,"Yes")+(0.1*COUNTIF('Data-Qtr1'!J25,"N/A")))),"")</f>
        <v/>
      </c>
      <c r="K26" s="174" t="str">
        <f>IF(M26=1,IF(ISBLANK('Data-Qtr1'!K25),"",(COUNTIF('Data-Qtr1'!K25,"Yes")+(0.1*COUNTIF('Data-Qtr1'!K25,"N/A")))),"")</f>
        <v/>
      </c>
      <c r="L26" s="148">
        <f>COUNTIF('Data-Qtr1'!C25:K25,"")</f>
        <v>9</v>
      </c>
      <c r="M26" s="74">
        <f>IF('Data-Qtr1'!R25,"",IF(L26&lt;9,1,0))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IF(M27=1,IF('Data-Qtr1'!C26="","",(COUNTIF('Data-Qtr1'!C26,"Yes")+(0.1*COUNTIF('Data-Qtr1'!C26,"N/A")))),"")</f>
        <v/>
      </c>
      <c r="D27" s="172" t="str">
        <f>IF(M27=1,IF(ISBLANK('Data-Qtr1'!D26),"",(COUNTIF('Data-Qtr1'!D26,"Yes")+(0.1*COUNTIF('Data-Qtr1'!D26,"N/A")))),"")</f>
        <v/>
      </c>
      <c r="E27" s="172" t="str">
        <f>IF(M27=1,IF(ISBLANK('Data-Qtr1'!E26),"",(10*COUNTIF('Data-Qtr1'!E26,"Yes, nominated to self-administer")+COUNTIF('Data-Qtr1'!E26,"Yes, nominated NOT to self-administer"))),"")</f>
        <v/>
      </c>
      <c r="F27" s="172" t="str">
        <f>IF(M27=1,IF(ISBLANK('Data-Qtr1'!F26),"",(10*COUNTIF('Data-Qtr1'!F26,"Yes, reported difficulty swallowing medicines")+COUNTIF('Data-Qtr1'!F26,"Yes, reported NO difficulty swallowing medicines"))),"")</f>
        <v/>
      </c>
      <c r="G27" s="168" t="str">
        <f>IF(M27=1,IF('Data-Qtr1'!P26,0.1,IF(ISBLANK('Data-Qtr1'!G26),"",(COUNTIF('Data-Qtr1'!G26,"Yes")+(0.1*COUNTIF('Data-Qtr1'!G26,"N/A"))))),"")</f>
        <v/>
      </c>
      <c r="H27" s="169" t="str">
        <f>IF(M27=1,IF('Data-Qtr1'!Q26,0.1,IF(ISBLANK('Data-Qtr1'!H26),"",((COUNTIF('Data-Qtr1'!H26,"Yes")+(0.1*COUNTIF('Data-Qtr1'!H26,"N/A")))))),"")</f>
        <v/>
      </c>
      <c r="I27" s="173" t="str">
        <f>IF(M27=1,IF(ISBLANK('Data-Qtr1'!I26),"",(COUNTIF('Data-Qtr1'!I26,"Yes")+(0.1*COUNTIF('Data-Qtr1'!I26,"N/A")))),"")</f>
        <v/>
      </c>
      <c r="J27" s="173" t="str">
        <f>IF(M27=1,IF(ISBLANK('Data-Qtr1'!J26),"",(COUNTIF('Data-Qtr1'!J26,"Yes")+(0.1*COUNTIF('Data-Qtr1'!J26,"N/A")))),"")</f>
        <v/>
      </c>
      <c r="K27" s="174" t="str">
        <f>IF(M27=1,IF(ISBLANK('Data-Qtr1'!K26),"",(COUNTIF('Data-Qtr1'!K26,"Yes")+(0.1*COUNTIF('Data-Qtr1'!K26,"N/A")))),"")</f>
        <v/>
      </c>
      <c r="L27" s="119">
        <f>COUNTIF('Data-Qtr1'!C26:K26,"")</f>
        <v>9</v>
      </c>
      <c r="M27" s="74">
        <f>IF('Data-Qtr1'!R26,"",IF(L27&lt;9,1,0))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IF(M28=1,IF('Data-Qtr1'!C27="","",(COUNTIF('Data-Qtr1'!C27,"Yes")+(0.1*COUNTIF('Data-Qtr1'!C27,"N/A")))),"")</f>
        <v/>
      </c>
      <c r="D28" s="172" t="str">
        <f>IF(M28=1,IF(ISBLANK('Data-Qtr1'!D27),"",(COUNTIF('Data-Qtr1'!D27,"Yes")+(0.1*COUNTIF('Data-Qtr1'!D27,"N/A")))),"")</f>
        <v/>
      </c>
      <c r="E28" s="172" t="str">
        <f>IF(M28=1,IF(ISBLANK('Data-Qtr1'!E27),"",(10*COUNTIF('Data-Qtr1'!E27,"Yes, nominated to self-administer")+COUNTIF('Data-Qtr1'!E27,"Yes, nominated NOT to self-administer"))),"")</f>
        <v/>
      </c>
      <c r="F28" s="172" t="str">
        <f>IF(M28=1,IF(ISBLANK('Data-Qtr1'!F27),"",(10*COUNTIF('Data-Qtr1'!F27,"Yes, reported difficulty swallowing medicines")+COUNTIF('Data-Qtr1'!F27,"Yes, reported NO difficulty swallowing medicines"))),"")</f>
        <v/>
      </c>
      <c r="G28" s="168" t="str">
        <f>IF(M28=1,IF('Data-Qtr1'!P27,0.1,IF(ISBLANK('Data-Qtr1'!G27),"",(COUNTIF('Data-Qtr1'!G27,"Yes")+(0.1*COUNTIF('Data-Qtr1'!G27,"N/A"))))),"")</f>
        <v/>
      </c>
      <c r="H28" s="169" t="str">
        <f>IF(M28=1,IF('Data-Qtr1'!Q27,0.1,IF(ISBLANK('Data-Qtr1'!H27),"",((COUNTIF('Data-Qtr1'!H27,"Yes")+(0.1*COUNTIF('Data-Qtr1'!H27,"N/A")))))),"")</f>
        <v/>
      </c>
      <c r="I28" s="173" t="str">
        <f>IF(M28=1,IF(ISBLANK('Data-Qtr1'!I27),"",(COUNTIF('Data-Qtr1'!I27,"Yes")+(0.1*COUNTIF('Data-Qtr1'!I27,"N/A")))),"")</f>
        <v/>
      </c>
      <c r="J28" s="173" t="str">
        <f>IF(M28=1,IF(ISBLANK('Data-Qtr1'!J27),"",(COUNTIF('Data-Qtr1'!J27,"Yes")+(0.1*COUNTIF('Data-Qtr1'!J27,"N/A")))),"")</f>
        <v/>
      </c>
      <c r="K28" s="174" t="str">
        <f>IF(M28=1,IF(ISBLANK('Data-Qtr1'!K27),"",(COUNTIF('Data-Qtr1'!K27,"Yes")+(0.1*COUNTIF('Data-Qtr1'!K27,"N/A")))),"")</f>
        <v/>
      </c>
      <c r="L28" s="119">
        <f>COUNTIF('Data-Qtr1'!C27:K27,"")</f>
        <v>9</v>
      </c>
      <c r="M28" s="74">
        <f>IF('Data-Qtr1'!R27,"",IF(L28&lt;9,1,0))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IF(M29=1,IF('Data-Qtr1'!C28="","",(COUNTIF('Data-Qtr1'!C28,"Yes")+(0.1*COUNTIF('Data-Qtr1'!C28,"N/A")))),"")</f>
        <v/>
      </c>
      <c r="D29" s="172" t="str">
        <f>IF(M29=1,IF(ISBLANK('Data-Qtr1'!D28),"",(COUNTIF('Data-Qtr1'!D28,"Yes")+(0.1*COUNTIF('Data-Qtr1'!D28,"N/A")))),"")</f>
        <v/>
      </c>
      <c r="E29" s="172" t="str">
        <f>IF(M29=1,IF(ISBLANK('Data-Qtr1'!E28),"",(10*COUNTIF('Data-Qtr1'!E28,"Yes, nominated to self-administer")+COUNTIF('Data-Qtr1'!E28,"Yes, nominated NOT to self-administer"))),"")</f>
        <v/>
      </c>
      <c r="F29" s="172" t="str">
        <f>IF(M29=1,IF(ISBLANK('Data-Qtr1'!F28),"",(10*COUNTIF('Data-Qtr1'!F28,"Yes, reported difficulty swallowing medicines")+COUNTIF('Data-Qtr1'!F28,"Yes, reported NO difficulty swallowing medicines"))),"")</f>
        <v/>
      </c>
      <c r="G29" s="168" t="str">
        <f>IF(M29=1,IF('Data-Qtr1'!P28,0.1,IF(ISBLANK('Data-Qtr1'!G28),"",(COUNTIF('Data-Qtr1'!G28,"Yes")+(0.1*COUNTIF('Data-Qtr1'!G28,"N/A"))))),"")</f>
        <v/>
      </c>
      <c r="H29" s="169" t="str">
        <f>IF(M29=1,IF('Data-Qtr1'!Q28,0.1,IF(ISBLANK('Data-Qtr1'!H28),"",((COUNTIF('Data-Qtr1'!H28,"Yes")+(0.1*COUNTIF('Data-Qtr1'!H28,"N/A")))))),"")</f>
        <v/>
      </c>
      <c r="I29" s="173" t="str">
        <f>IF(M29=1,IF(ISBLANK('Data-Qtr1'!I28),"",(COUNTIF('Data-Qtr1'!I28,"Yes")+(0.1*COUNTIF('Data-Qtr1'!I28,"N/A")))),"")</f>
        <v/>
      </c>
      <c r="J29" s="173" t="str">
        <f>IF(M29=1,IF(ISBLANK('Data-Qtr1'!J28),"",(COUNTIF('Data-Qtr1'!J28,"Yes")+(0.1*COUNTIF('Data-Qtr1'!J28,"N/A")))),"")</f>
        <v/>
      </c>
      <c r="K29" s="174" t="str">
        <f>IF(M29=1,IF(ISBLANK('Data-Qtr1'!K28),"",(COUNTIF('Data-Qtr1'!K28,"Yes")+(0.1*COUNTIF('Data-Qtr1'!K28,"N/A")))),"")</f>
        <v/>
      </c>
      <c r="L29" s="119">
        <f>COUNTIF('Data-Qtr1'!C28:K28,"")</f>
        <v>9</v>
      </c>
      <c r="M29" s="74">
        <f>IF('Data-Qtr1'!R28,"",IF(L29&lt;9,1,0))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IF(M30=1,IF('Data-Qtr1'!C29="","",(COUNTIF('Data-Qtr1'!C29,"Yes")+(0.1*COUNTIF('Data-Qtr1'!C29,"N/A")))),"")</f>
        <v/>
      </c>
      <c r="D30" s="172" t="str">
        <f>IF(M30=1,IF(ISBLANK('Data-Qtr1'!D29),"",(COUNTIF('Data-Qtr1'!D29,"Yes")+(0.1*COUNTIF('Data-Qtr1'!D29,"N/A")))),"")</f>
        <v/>
      </c>
      <c r="E30" s="172" t="str">
        <f>IF(M30=1,IF(ISBLANK('Data-Qtr1'!E29),"",(10*COUNTIF('Data-Qtr1'!E29,"Yes, nominated to self-administer")+COUNTIF('Data-Qtr1'!E29,"Yes, nominated NOT to self-administer"))),"")</f>
        <v/>
      </c>
      <c r="F30" s="172" t="str">
        <f>IF(M30=1,IF(ISBLANK('Data-Qtr1'!F29),"",(10*COUNTIF('Data-Qtr1'!F29,"Yes, reported difficulty swallowing medicines")+COUNTIF('Data-Qtr1'!F29,"Yes, reported NO difficulty swallowing medicines"))),"")</f>
        <v/>
      </c>
      <c r="G30" s="168" t="str">
        <f>IF(M30=1,IF('Data-Qtr1'!P29,0.1,IF(ISBLANK('Data-Qtr1'!G29),"",(COUNTIF('Data-Qtr1'!G29,"Yes")+(0.1*COUNTIF('Data-Qtr1'!G29,"N/A"))))),"")</f>
        <v/>
      </c>
      <c r="H30" s="169" t="str">
        <f>IF(M30=1,IF('Data-Qtr1'!Q29,0.1,IF(ISBLANK('Data-Qtr1'!H29),"",((COUNTIF('Data-Qtr1'!H29,"Yes")+(0.1*COUNTIF('Data-Qtr1'!H29,"N/A")))))),"")</f>
        <v/>
      </c>
      <c r="I30" s="173" t="str">
        <f>IF(M30=1,IF(ISBLANK('Data-Qtr1'!I29),"",(COUNTIF('Data-Qtr1'!I29,"Yes")+(0.1*COUNTIF('Data-Qtr1'!I29,"N/A")))),"")</f>
        <v/>
      </c>
      <c r="J30" s="173" t="str">
        <f>IF(M30=1,IF(ISBLANK('Data-Qtr1'!J29),"",(COUNTIF('Data-Qtr1'!J29,"Yes")+(0.1*COUNTIF('Data-Qtr1'!J29,"N/A")))),"")</f>
        <v/>
      </c>
      <c r="K30" s="174" t="str">
        <f>IF(M30=1,IF(ISBLANK('Data-Qtr1'!K29),"",(COUNTIF('Data-Qtr1'!K29,"Yes")+(0.1*COUNTIF('Data-Qtr1'!K29,"N/A")))),"")</f>
        <v/>
      </c>
      <c r="L30" s="119">
        <f>COUNTIF('Data-Qtr1'!C29:K29,"")</f>
        <v>9</v>
      </c>
      <c r="M30" s="74">
        <f>IF('Data-Qtr1'!R29,"",IF(L30&lt;9,1,0))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IF(M31=1,IF('Data-Qtr1'!C30="","",(COUNTIF('Data-Qtr1'!C30,"Yes")+(0.1*COUNTIF('Data-Qtr1'!C30,"N/A")))),"")</f>
        <v/>
      </c>
      <c r="D31" s="172" t="str">
        <f>IF(M31=1,IF(ISBLANK('Data-Qtr1'!D30),"",(COUNTIF('Data-Qtr1'!D30,"Yes")+(0.1*COUNTIF('Data-Qtr1'!D30,"N/A")))),"")</f>
        <v/>
      </c>
      <c r="E31" s="172" t="str">
        <f>IF(M31=1,IF(ISBLANK('Data-Qtr1'!E30),"",(10*COUNTIF('Data-Qtr1'!E30,"Yes, nominated to self-administer")+COUNTIF('Data-Qtr1'!E30,"Yes, nominated NOT to self-administer"))),"")</f>
        <v/>
      </c>
      <c r="F31" s="172" t="str">
        <f>IF(M31=1,IF(ISBLANK('Data-Qtr1'!F30),"",(10*COUNTIF('Data-Qtr1'!F30,"Yes, reported difficulty swallowing medicines")+COUNTIF('Data-Qtr1'!F30,"Yes, reported NO difficulty swallowing medicines"))),"")</f>
        <v/>
      </c>
      <c r="G31" s="168" t="str">
        <f>IF(M31=1,IF('Data-Qtr1'!P30,0.1,IF(ISBLANK('Data-Qtr1'!G30),"",(COUNTIF('Data-Qtr1'!G30,"Yes")+(0.1*COUNTIF('Data-Qtr1'!G30,"N/A"))))),"")</f>
        <v/>
      </c>
      <c r="H31" s="169" t="str">
        <f>IF(M31=1,IF('Data-Qtr1'!Q30,0.1,IF(ISBLANK('Data-Qtr1'!H30),"",((COUNTIF('Data-Qtr1'!H30,"Yes")+(0.1*COUNTIF('Data-Qtr1'!H30,"N/A")))))),"")</f>
        <v/>
      </c>
      <c r="I31" s="173" t="str">
        <f>IF(M31=1,IF(ISBLANK('Data-Qtr1'!I30),"",(COUNTIF('Data-Qtr1'!I30,"Yes")+(0.1*COUNTIF('Data-Qtr1'!I30,"N/A")))),"")</f>
        <v/>
      </c>
      <c r="J31" s="173" t="str">
        <f>IF(M31=1,IF(ISBLANK('Data-Qtr1'!J30),"",(COUNTIF('Data-Qtr1'!J30,"Yes")+(0.1*COUNTIF('Data-Qtr1'!J30,"N/A")))),"")</f>
        <v/>
      </c>
      <c r="K31" s="174" t="str">
        <f>IF(M31=1,IF(ISBLANK('Data-Qtr1'!K30),"",(COUNTIF('Data-Qtr1'!K30,"Yes")+(0.1*COUNTIF('Data-Qtr1'!K30,"N/A")))),"")</f>
        <v/>
      </c>
      <c r="L31" s="119">
        <f>COUNTIF('Data-Qtr1'!C30:K30,"")</f>
        <v>9</v>
      </c>
      <c r="M31" s="74">
        <f>IF('Data-Qtr1'!R30,"",IF(L31&lt;9,1,0))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IF(M32=1,IF('Data-Qtr1'!C31="","",(COUNTIF('Data-Qtr1'!C31,"Yes")+(0.1*COUNTIF('Data-Qtr1'!C31,"N/A")))),"")</f>
        <v/>
      </c>
      <c r="D32" s="172" t="str">
        <f>IF(M32=1,IF(ISBLANK('Data-Qtr1'!D31),"",(COUNTIF('Data-Qtr1'!D31,"Yes")+(0.1*COUNTIF('Data-Qtr1'!D31,"N/A")))),"")</f>
        <v/>
      </c>
      <c r="E32" s="172" t="str">
        <f>IF(M32=1,IF(ISBLANK('Data-Qtr1'!E31),"",(10*COUNTIF('Data-Qtr1'!E31,"Yes, nominated to self-administer")+COUNTIF('Data-Qtr1'!E31,"Yes, nominated NOT to self-administer"))),"")</f>
        <v/>
      </c>
      <c r="F32" s="172" t="str">
        <f>IF(M32=1,IF(ISBLANK('Data-Qtr1'!F31),"",(10*COUNTIF('Data-Qtr1'!F31,"Yes, reported difficulty swallowing medicines")+COUNTIF('Data-Qtr1'!F31,"Yes, reported NO difficulty swallowing medicines"))),"")</f>
        <v/>
      </c>
      <c r="G32" s="168" t="str">
        <f>IF(M32=1,IF('Data-Qtr1'!P31,0.1,IF(ISBLANK('Data-Qtr1'!G31),"",(COUNTIF('Data-Qtr1'!G31,"Yes")+(0.1*COUNTIF('Data-Qtr1'!G31,"N/A"))))),"")</f>
        <v/>
      </c>
      <c r="H32" s="169" t="str">
        <f>IF(M32=1,IF('Data-Qtr1'!Q31,0.1,IF(ISBLANK('Data-Qtr1'!H31),"",((COUNTIF('Data-Qtr1'!H31,"Yes")+(0.1*COUNTIF('Data-Qtr1'!H31,"N/A")))))),"")</f>
        <v/>
      </c>
      <c r="I32" s="173" t="str">
        <f>IF(M32=1,IF(ISBLANK('Data-Qtr1'!I31),"",(COUNTIF('Data-Qtr1'!I31,"Yes")+(0.1*COUNTIF('Data-Qtr1'!I31,"N/A")))),"")</f>
        <v/>
      </c>
      <c r="J32" s="173" t="str">
        <f>IF(M32=1,IF(ISBLANK('Data-Qtr1'!J31),"",(COUNTIF('Data-Qtr1'!J31,"Yes")+(0.1*COUNTIF('Data-Qtr1'!J31,"N/A")))),"")</f>
        <v/>
      </c>
      <c r="K32" s="174" t="str">
        <f>IF(M32=1,IF(ISBLANK('Data-Qtr1'!K31),"",(COUNTIF('Data-Qtr1'!K31,"Yes")+(0.1*COUNTIF('Data-Qtr1'!K31,"N/A")))),"")</f>
        <v/>
      </c>
      <c r="L32" s="119">
        <f>COUNTIF('Data-Qtr1'!C31:K31,"")</f>
        <v>9</v>
      </c>
      <c r="M32" s="74">
        <f>IF('Data-Qtr1'!R31,"",IF(L32&lt;9,1,0))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IF(M33=1,IF('Data-Qtr1'!C32="","",(COUNTIF('Data-Qtr1'!C32,"Yes")+(0.1*COUNTIF('Data-Qtr1'!C32,"N/A")))),"")</f>
        <v/>
      </c>
      <c r="D33" s="172" t="str">
        <f>IF(M33=1,IF(ISBLANK('Data-Qtr1'!D32),"",(COUNTIF('Data-Qtr1'!D32,"Yes")+(0.1*COUNTIF('Data-Qtr1'!D32,"N/A")))),"")</f>
        <v/>
      </c>
      <c r="E33" s="172" t="str">
        <f>IF(M33=1,IF(ISBLANK('Data-Qtr1'!E32),"",(10*COUNTIF('Data-Qtr1'!E32,"Yes, nominated to self-administer")+COUNTIF('Data-Qtr1'!E32,"Yes, nominated NOT to self-administer"))),"")</f>
        <v/>
      </c>
      <c r="F33" s="172" t="str">
        <f>IF(M33=1,IF(ISBLANK('Data-Qtr1'!F32),"",(10*COUNTIF('Data-Qtr1'!F32,"Yes, reported difficulty swallowing medicines")+COUNTIF('Data-Qtr1'!F32,"Yes, reported NO difficulty swallowing medicines"))),"")</f>
        <v/>
      </c>
      <c r="G33" s="168" t="str">
        <f>IF(M33=1,IF('Data-Qtr1'!P32,0.1,IF(ISBLANK('Data-Qtr1'!G32),"",(COUNTIF('Data-Qtr1'!G32,"Yes")+(0.1*COUNTIF('Data-Qtr1'!G32,"N/A"))))),"")</f>
        <v/>
      </c>
      <c r="H33" s="169" t="str">
        <f>IF(M33=1,IF('Data-Qtr1'!Q32,0.1,IF(ISBLANK('Data-Qtr1'!H32),"",((COUNTIF('Data-Qtr1'!H32,"Yes")+(0.1*COUNTIF('Data-Qtr1'!H32,"N/A")))))),"")</f>
        <v/>
      </c>
      <c r="I33" s="173" t="str">
        <f>IF(M33=1,IF(ISBLANK('Data-Qtr1'!I32),"",(COUNTIF('Data-Qtr1'!I32,"Yes")+(0.1*COUNTIF('Data-Qtr1'!I32,"N/A")))),"")</f>
        <v/>
      </c>
      <c r="J33" s="173" t="str">
        <f>IF(M33=1,IF(ISBLANK('Data-Qtr1'!J32),"",(COUNTIF('Data-Qtr1'!J32,"Yes")+(0.1*COUNTIF('Data-Qtr1'!J32,"N/A")))),"")</f>
        <v/>
      </c>
      <c r="K33" s="174" t="str">
        <f>IF(M33=1,IF(ISBLANK('Data-Qtr1'!K32),"",(COUNTIF('Data-Qtr1'!K32,"Yes")+(0.1*COUNTIF('Data-Qtr1'!K32,"N/A")))),"")</f>
        <v/>
      </c>
      <c r="L33" s="119">
        <f>COUNTIF('Data-Qtr1'!C32:K32,"")</f>
        <v>9</v>
      </c>
      <c r="M33" s="74">
        <f>IF('Data-Qtr1'!R32,"",IF(L33&lt;9,1,0))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IF(M34=1,IF('Data-Qtr1'!C33="","",(COUNTIF('Data-Qtr1'!C33,"Yes")+(0.1*COUNTIF('Data-Qtr1'!C33,"N/A")))),"")</f>
        <v/>
      </c>
      <c r="D34" s="172" t="str">
        <f>IF(M34=1,IF(ISBLANK('Data-Qtr1'!D33),"",(COUNTIF('Data-Qtr1'!D33,"Yes")+(0.1*COUNTIF('Data-Qtr1'!D33,"N/A")))),"")</f>
        <v/>
      </c>
      <c r="E34" s="172" t="str">
        <f>IF(M34=1,IF(ISBLANK('Data-Qtr1'!E33),"",(10*COUNTIF('Data-Qtr1'!E33,"Yes, nominated to self-administer")+COUNTIF('Data-Qtr1'!E33,"Yes, nominated NOT to self-administer"))),"")</f>
        <v/>
      </c>
      <c r="F34" s="172" t="str">
        <f>IF(M34=1,IF(ISBLANK('Data-Qtr1'!F33),"",(10*COUNTIF('Data-Qtr1'!F33,"Yes, reported difficulty swallowing medicines")+COUNTIF('Data-Qtr1'!F33,"Yes, reported NO difficulty swallowing medicines"))),"")</f>
        <v/>
      </c>
      <c r="G34" s="168" t="str">
        <f>IF(M34=1,IF('Data-Qtr1'!P33,0.1,IF(ISBLANK('Data-Qtr1'!G33),"",(COUNTIF('Data-Qtr1'!G33,"Yes")+(0.1*COUNTIF('Data-Qtr1'!G33,"N/A"))))),"")</f>
        <v/>
      </c>
      <c r="H34" s="169" t="str">
        <f>IF(M34=1,IF('Data-Qtr1'!Q33,0.1,IF(ISBLANK('Data-Qtr1'!H33),"",((COUNTIF('Data-Qtr1'!H33,"Yes")+(0.1*COUNTIF('Data-Qtr1'!H33,"N/A")))))),"")</f>
        <v/>
      </c>
      <c r="I34" s="173" t="str">
        <f>IF(M34=1,IF(ISBLANK('Data-Qtr1'!I33),"",(COUNTIF('Data-Qtr1'!I33,"Yes")+(0.1*COUNTIF('Data-Qtr1'!I33,"N/A")))),"")</f>
        <v/>
      </c>
      <c r="J34" s="173" t="str">
        <f>IF(M34=1,IF(ISBLANK('Data-Qtr1'!J33),"",(COUNTIF('Data-Qtr1'!J33,"Yes")+(0.1*COUNTIF('Data-Qtr1'!J33,"N/A")))),"")</f>
        <v/>
      </c>
      <c r="K34" s="174" t="str">
        <f>IF(M34=1,IF(ISBLANK('Data-Qtr1'!K33),"",(COUNTIF('Data-Qtr1'!K33,"Yes")+(0.1*COUNTIF('Data-Qtr1'!K33,"N/A")))),"")</f>
        <v/>
      </c>
      <c r="L34" s="119">
        <f>COUNTIF('Data-Qtr1'!C33:K33,"")</f>
        <v>9</v>
      </c>
      <c r="M34" s="74">
        <f>IF('Data-Qtr1'!R33,"",IF(L34&lt;9,1,0))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IF(M35=1,IF('Data-Qtr1'!C34="","",(COUNTIF('Data-Qtr1'!C34,"Yes")+(0.1*COUNTIF('Data-Qtr1'!C34,"N/A")))),"")</f>
        <v/>
      </c>
      <c r="D35" s="172" t="str">
        <f>IF(M35=1,IF(ISBLANK('Data-Qtr1'!D34),"",(COUNTIF('Data-Qtr1'!D34,"Yes")+(0.1*COUNTIF('Data-Qtr1'!D34,"N/A")))),"")</f>
        <v/>
      </c>
      <c r="E35" s="172" t="str">
        <f>IF(M35=1,IF(ISBLANK('Data-Qtr1'!E34),"",(10*COUNTIF('Data-Qtr1'!E34,"Yes, nominated to self-administer")+COUNTIF('Data-Qtr1'!E34,"Yes, nominated NOT to self-administer"))),"")</f>
        <v/>
      </c>
      <c r="F35" s="172" t="str">
        <f>IF(M35=1,IF(ISBLANK('Data-Qtr1'!F34),"",(10*COUNTIF('Data-Qtr1'!F34,"Yes, reported difficulty swallowing medicines")+COUNTIF('Data-Qtr1'!F34,"Yes, reported NO difficulty swallowing medicines"))),"")</f>
        <v/>
      </c>
      <c r="G35" s="168" t="str">
        <f>IF(M35=1,IF('Data-Qtr1'!P34,0.1,IF(ISBLANK('Data-Qtr1'!G34),"",(COUNTIF('Data-Qtr1'!G34,"Yes")+(0.1*COUNTIF('Data-Qtr1'!G34,"N/A"))))),"")</f>
        <v/>
      </c>
      <c r="H35" s="169" t="str">
        <f>IF(M35=1,IF('Data-Qtr1'!Q34,0.1,IF(ISBLANK('Data-Qtr1'!H34),"",((COUNTIF('Data-Qtr1'!H34,"Yes")+(0.1*COUNTIF('Data-Qtr1'!H34,"N/A")))))),"")</f>
        <v/>
      </c>
      <c r="I35" s="173" t="str">
        <f>IF(M35=1,IF(ISBLANK('Data-Qtr1'!I34),"",(COUNTIF('Data-Qtr1'!I34,"Yes")+(0.1*COUNTIF('Data-Qtr1'!I34,"N/A")))),"")</f>
        <v/>
      </c>
      <c r="J35" s="173" t="str">
        <f>IF(M35=1,IF(ISBLANK('Data-Qtr1'!J34),"",(COUNTIF('Data-Qtr1'!J34,"Yes")+(0.1*COUNTIF('Data-Qtr1'!J34,"N/A")))),"")</f>
        <v/>
      </c>
      <c r="K35" s="174" t="str">
        <f>IF(M35=1,IF(ISBLANK('Data-Qtr1'!K34),"",(COUNTIF('Data-Qtr1'!K34,"Yes")+(0.1*COUNTIF('Data-Qtr1'!K34,"N/A")))),"")</f>
        <v/>
      </c>
      <c r="L35" s="119">
        <f>COUNTIF('Data-Qtr1'!C34:K34,"")</f>
        <v>9</v>
      </c>
      <c r="M35" s="74">
        <f>IF('Data-Qtr1'!R34,"",IF(L35&lt;9,1,0))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IF(M36=1,IF('Data-Qtr1'!C35="","",(COUNTIF('Data-Qtr1'!C35,"Yes")+(0.1*COUNTIF('Data-Qtr1'!C35,"N/A")))),"")</f>
        <v/>
      </c>
      <c r="D36" s="172" t="str">
        <f>IF(M36=1,IF(ISBLANK('Data-Qtr1'!D35),"",(COUNTIF('Data-Qtr1'!D35,"Yes")+(0.1*COUNTIF('Data-Qtr1'!D35,"N/A")))),"")</f>
        <v/>
      </c>
      <c r="E36" s="172" t="str">
        <f>IF(M36=1,IF(ISBLANK('Data-Qtr1'!E35),"",(10*COUNTIF('Data-Qtr1'!E35,"Yes, nominated to self-administer")+COUNTIF('Data-Qtr1'!E35,"Yes, nominated NOT to self-administer"))),"")</f>
        <v/>
      </c>
      <c r="F36" s="172" t="str">
        <f>IF(M36=1,IF(ISBLANK('Data-Qtr1'!F35),"",(10*COUNTIF('Data-Qtr1'!F35,"Yes, reported difficulty swallowing medicines")+COUNTIF('Data-Qtr1'!F35,"Yes, reported NO difficulty swallowing medicines"))),"")</f>
        <v/>
      </c>
      <c r="G36" s="168" t="str">
        <f>IF(M36=1,IF('Data-Qtr1'!P35,0.1,IF(ISBLANK('Data-Qtr1'!G35),"",(COUNTIF('Data-Qtr1'!G35,"Yes")+(0.1*COUNTIF('Data-Qtr1'!G35,"N/A"))))),"")</f>
        <v/>
      </c>
      <c r="H36" s="169" t="str">
        <f>IF(M36=1,IF('Data-Qtr1'!Q35,0.1,IF(ISBLANK('Data-Qtr1'!H35),"",((COUNTIF('Data-Qtr1'!H35,"Yes")+(0.1*COUNTIF('Data-Qtr1'!H35,"N/A")))))),"")</f>
        <v/>
      </c>
      <c r="I36" s="173" t="str">
        <f>IF(M36=1,IF(ISBLANK('Data-Qtr1'!I35),"",(COUNTIF('Data-Qtr1'!I35,"Yes")+(0.1*COUNTIF('Data-Qtr1'!I35,"N/A")))),"")</f>
        <v/>
      </c>
      <c r="J36" s="173" t="str">
        <f>IF(M36=1,IF(ISBLANK('Data-Qtr1'!J35),"",(COUNTIF('Data-Qtr1'!J35,"Yes")+(0.1*COUNTIF('Data-Qtr1'!J35,"N/A")))),"")</f>
        <v/>
      </c>
      <c r="K36" s="174" t="str">
        <f>IF(M36=1,IF(ISBLANK('Data-Qtr1'!K35),"",(COUNTIF('Data-Qtr1'!K35,"Yes")+(0.1*COUNTIF('Data-Qtr1'!K35,"N/A")))),"")</f>
        <v/>
      </c>
      <c r="L36" s="148">
        <f>COUNTIF('Data-Qtr1'!C35:K35,"")</f>
        <v>9</v>
      </c>
      <c r="M36" s="74">
        <f>IF('Data-Qtr1'!R35,"",IF(L36&lt;9,1,0))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IF(M37=1,IF('Data-Qtr1'!C36="","",(COUNTIF('Data-Qtr1'!C36,"Yes")+(0.1*COUNTIF('Data-Qtr1'!C36,"N/A")))),"")</f>
        <v/>
      </c>
      <c r="D37" s="172" t="str">
        <f>IF(M37=1,IF(ISBLANK('Data-Qtr1'!D36),"",(COUNTIF('Data-Qtr1'!D36,"Yes")+(0.1*COUNTIF('Data-Qtr1'!D36,"N/A")))),"")</f>
        <v/>
      </c>
      <c r="E37" s="172" t="str">
        <f>IF(M37=1,IF(ISBLANK('Data-Qtr1'!E36),"",(10*COUNTIF('Data-Qtr1'!E36,"Yes, nominated to self-administer")+COUNTIF('Data-Qtr1'!E36,"Yes, nominated NOT to self-administer"))),"")</f>
        <v/>
      </c>
      <c r="F37" s="172" t="str">
        <f>IF(M37=1,IF(ISBLANK('Data-Qtr1'!F36),"",(10*COUNTIF('Data-Qtr1'!F36,"Yes, reported difficulty swallowing medicines")+COUNTIF('Data-Qtr1'!F36,"Yes, reported NO difficulty swallowing medicines"))),"")</f>
        <v/>
      </c>
      <c r="G37" s="168" t="str">
        <f>IF(M37=1,IF('Data-Qtr1'!P36,0.1,IF(ISBLANK('Data-Qtr1'!G36),"",(COUNTIF('Data-Qtr1'!G36,"Yes")+(0.1*COUNTIF('Data-Qtr1'!G36,"N/A"))))),"")</f>
        <v/>
      </c>
      <c r="H37" s="169" t="str">
        <f>IF(M37=1,IF('Data-Qtr1'!Q36,0.1,IF(ISBLANK('Data-Qtr1'!H36),"",((COUNTIF('Data-Qtr1'!H36,"Yes")+(0.1*COUNTIF('Data-Qtr1'!H36,"N/A")))))),"")</f>
        <v/>
      </c>
      <c r="I37" s="173" t="str">
        <f>IF(M37=1,IF(ISBLANK('Data-Qtr1'!I36),"",(COUNTIF('Data-Qtr1'!I36,"Yes")+(0.1*COUNTIF('Data-Qtr1'!I36,"N/A")))),"")</f>
        <v/>
      </c>
      <c r="J37" s="173" t="str">
        <f>IF(M37=1,IF(ISBLANK('Data-Qtr1'!J36),"",(COUNTIF('Data-Qtr1'!J36,"Yes")+(0.1*COUNTIF('Data-Qtr1'!J36,"N/A")))),"")</f>
        <v/>
      </c>
      <c r="K37" s="174" t="str">
        <f>IF(M37=1,IF(ISBLANK('Data-Qtr1'!K36),"",(COUNTIF('Data-Qtr1'!K36,"Yes")+(0.1*COUNTIF('Data-Qtr1'!K36,"N/A")))),"")</f>
        <v/>
      </c>
      <c r="L37" s="119">
        <f>COUNTIF('Data-Qtr1'!C36:K36,"")</f>
        <v>9</v>
      </c>
      <c r="M37" s="74">
        <f>IF('Data-Qtr1'!R36,"",IF(L37&lt;9,1,0))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IF(M38=1,IF('Data-Qtr1'!C37="","",(COUNTIF('Data-Qtr1'!C37,"Yes")+(0.1*COUNTIF('Data-Qtr1'!C37,"N/A")))),"")</f>
        <v/>
      </c>
      <c r="D38" s="172" t="str">
        <f>IF(M38=1,IF(ISBLANK('Data-Qtr1'!D37),"",(COUNTIF('Data-Qtr1'!D37,"Yes")+(0.1*COUNTIF('Data-Qtr1'!D37,"N/A")))),"")</f>
        <v/>
      </c>
      <c r="E38" s="172" t="str">
        <f>IF(M38=1,IF(ISBLANK('Data-Qtr1'!E37),"",(10*COUNTIF('Data-Qtr1'!E37,"Yes, nominated to self-administer")+COUNTIF('Data-Qtr1'!E37,"Yes, nominated NOT to self-administer"))),"")</f>
        <v/>
      </c>
      <c r="F38" s="172" t="str">
        <f>IF(M38=1,IF(ISBLANK('Data-Qtr1'!F37),"",(10*COUNTIF('Data-Qtr1'!F37,"Yes, reported difficulty swallowing medicines")+COUNTIF('Data-Qtr1'!F37,"Yes, reported NO difficulty swallowing medicines"))),"")</f>
        <v/>
      </c>
      <c r="G38" s="168" t="str">
        <f>IF(M38=1,IF('Data-Qtr1'!P37,0.1,IF(ISBLANK('Data-Qtr1'!G37),"",(COUNTIF('Data-Qtr1'!G37,"Yes")+(0.1*COUNTIF('Data-Qtr1'!G37,"N/A"))))),"")</f>
        <v/>
      </c>
      <c r="H38" s="169" t="str">
        <f>IF(M38=1,IF('Data-Qtr1'!Q37,0.1,IF(ISBLANK('Data-Qtr1'!H37),"",((COUNTIF('Data-Qtr1'!H37,"Yes")+(0.1*COUNTIF('Data-Qtr1'!H37,"N/A")))))),"")</f>
        <v/>
      </c>
      <c r="I38" s="173" t="str">
        <f>IF(M38=1,IF(ISBLANK('Data-Qtr1'!I37),"",(COUNTIF('Data-Qtr1'!I37,"Yes")+(0.1*COUNTIF('Data-Qtr1'!I37,"N/A")))),"")</f>
        <v/>
      </c>
      <c r="J38" s="173" t="str">
        <f>IF(M38=1,IF(ISBLANK('Data-Qtr1'!J37),"",(COUNTIF('Data-Qtr1'!J37,"Yes")+(0.1*COUNTIF('Data-Qtr1'!J37,"N/A")))),"")</f>
        <v/>
      </c>
      <c r="K38" s="174" t="str">
        <f>IF(M38=1,IF(ISBLANK('Data-Qtr1'!K37),"",(COUNTIF('Data-Qtr1'!K37,"Yes")+(0.1*COUNTIF('Data-Qtr1'!K37,"N/A")))),"")</f>
        <v/>
      </c>
      <c r="L38" s="119">
        <f>COUNTIF('Data-Qtr1'!C37:K37,"")</f>
        <v>9</v>
      </c>
      <c r="M38" s="74">
        <f>IF('Data-Qtr1'!R37,"",IF(L38&lt;9,1,0))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IF(M39=1,IF('Data-Qtr1'!C38="","",(COUNTIF('Data-Qtr1'!C38,"Yes")+(0.1*COUNTIF('Data-Qtr1'!C38,"N/A")))),"")</f>
        <v/>
      </c>
      <c r="D39" s="172" t="str">
        <f>IF(M39=1,IF(ISBLANK('Data-Qtr1'!D38),"",(COUNTIF('Data-Qtr1'!D38,"Yes")+(0.1*COUNTIF('Data-Qtr1'!D38,"N/A")))),"")</f>
        <v/>
      </c>
      <c r="E39" s="172" t="str">
        <f>IF(M39=1,IF(ISBLANK('Data-Qtr1'!E38),"",(10*COUNTIF('Data-Qtr1'!E38,"Yes, nominated to self-administer")+COUNTIF('Data-Qtr1'!E38,"Yes, nominated NOT to self-administer"))),"")</f>
        <v/>
      </c>
      <c r="F39" s="172" t="str">
        <f>IF(M39=1,IF(ISBLANK('Data-Qtr1'!F38),"",(10*COUNTIF('Data-Qtr1'!F38,"Yes, reported difficulty swallowing medicines")+COUNTIF('Data-Qtr1'!F38,"Yes, reported NO difficulty swallowing medicines"))),"")</f>
        <v/>
      </c>
      <c r="G39" s="168" t="str">
        <f>IF(M39=1,IF('Data-Qtr1'!P38,0.1,IF(ISBLANK('Data-Qtr1'!G38),"",(COUNTIF('Data-Qtr1'!G38,"Yes")+(0.1*COUNTIF('Data-Qtr1'!G38,"N/A"))))),"")</f>
        <v/>
      </c>
      <c r="H39" s="169" t="str">
        <f>IF(M39=1,IF('Data-Qtr1'!Q38,0.1,IF(ISBLANK('Data-Qtr1'!H38),"",((COUNTIF('Data-Qtr1'!H38,"Yes")+(0.1*COUNTIF('Data-Qtr1'!H38,"N/A")))))),"")</f>
        <v/>
      </c>
      <c r="I39" s="173" t="str">
        <f>IF(M39=1,IF(ISBLANK('Data-Qtr1'!I38),"",(COUNTIF('Data-Qtr1'!I38,"Yes")+(0.1*COUNTIF('Data-Qtr1'!I38,"N/A")))),"")</f>
        <v/>
      </c>
      <c r="J39" s="173" t="str">
        <f>IF(M39=1,IF(ISBLANK('Data-Qtr1'!J38),"",(COUNTIF('Data-Qtr1'!J38,"Yes")+(0.1*COUNTIF('Data-Qtr1'!J38,"N/A")))),"")</f>
        <v/>
      </c>
      <c r="K39" s="174" t="str">
        <f>IF(M39=1,IF(ISBLANK('Data-Qtr1'!K38),"",(COUNTIF('Data-Qtr1'!K38,"Yes")+(0.1*COUNTIF('Data-Qtr1'!K38,"N/A")))),"")</f>
        <v/>
      </c>
      <c r="L39" s="119">
        <f>COUNTIF('Data-Qtr1'!C38:K38,"")</f>
        <v>9</v>
      </c>
      <c r="M39" s="74">
        <f>IF('Data-Qtr1'!R38,"",IF(L39&lt;9,1,0))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IF(M40=1,IF('Data-Qtr1'!C39="","",(COUNTIF('Data-Qtr1'!C39,"Yes")+(0.1*COUNTIF('Data-Qtr1'!C39,"N/A")))),"")</f>
        <v/>
      </c>
      <c r="D40" s="172" t="str">
        <f>IF(M40=1,IF(ISBLANK('Data-Qtr1'!D39),"",(COUNTIF('Data-Qtr1'!D39,"Yes")+(0.1*COUNTIF('Data-Qtr1'!D39,"N/A")))),"")</f>
        <v/>
      </c>
      <c r="E40" s="172" t="str">
        <f>IF(M40=1,IF(ISBLANK('Data-Qtr1'!E39),"",(10*COUNTIF('Data-Qtr1'!E39,"Yes, nominated to self-administer")+COUNTIF('Data-Qtr1'!E39,"Yes, nominated NOT to self-administer"))),"")</f>
        <v/>
      </c>
      <c r="F40" s="172" t="str">
        <f>IF(M40=1,IF(ISBLANK('Data-Qtr1'!F39),"",(10*COUNTIF('Data-Qtr1'!F39,"Yes, reported difficulty swallowing medicines")+COUNTIF('Data-Qtr1'!F39,"Yes, reported NO difficulty swallowing medicines"))),"")</f>
        <v/>
      </c>
      <c r="G40" s="168" t="str">
        <f>IF(M40=1,IF('Data-Qtr1'!P39,0.1,IF(ISBLANK('Data-Qtr1'!G39),"",(COUNTIF('Data-Qtr1'!G39,"Yes")+(0.1*COUNTIF('Data-Qtr1'!G39,"N/A"))))),"")</f>
        <v/>
      </c>
      <c r="H40" s="169" t="str">
        <f>IF(M40=1,IF('Data-Qtr1'!Q39,0.1,IF(ISBLANK('Data-Qtr1'!H39),"",((COUNTIF('Data-Qtr1'!H39,"Yes")+(0.1*COUNTIF('Data-Qtr1'!H39,"N/A")))))),"")</f>
        <v/>
      </c>
      <c r="I40" s="173" t="str">
        <f>IF(M40=1,IF(ISBLANK('Data-Qtr1'!I39),"",(COUNTIF('Data-Qtr1'!I39,"Yes")+(0.1*COUNTIF('Data-Qtr1'!I39,"N/A")))),"")</f>
        <v/>
      </c>
      <c r="J40" s="173" t="str">
        <f>IF(M40=1,IF(ISBLANK('Data-Qtr1'!J39),"",(COUNTIF('Data-Qtr1'!J39,"Yes")+(0.1*COUNTIF('Data-Qtr1'!J39,"N/A")))),"")</f>
        <v/>
      </c>
      <c r="K40" s="174" t="str">
        <f>IF(M40=1,IF(ISBLANK('Data-Qtr1'!K39),"",(COUNTIF('Data-Qtr1'!K39,"Yes")+(0.1*COUNTIF('Data-Qtr1'!K39,"N/A")))),"")</f>
        <v/>
      </c>
      <c r="L40" s="119">
        <f>COUNTIF('Data-Qtr1'!C39:K39,"")</f>
        <v>9</v>
      </c>
      <c r="M40" s="74">
        <f>IF('Data-Qtr1'!R39,"",IF(L40&lt;9,1,0))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IF(M41=1,IF('Data-Qtr1'!C40="","",(COUNTIF('Data-Qtr1'!C40,"Yes")+(0.1*COUNTIF('Data-Qtr1'!C40,"N/A")))),"")</f>
        <v/>
      </c>
      <c r="D41" s="172" t="str">
        <f>IF(M41=1,IF(ISBLANK('Data-Qtr1'!D40),"",(COUNTIF('Data-Qtr1'!D40,"Yes")+(0.1*COUNTIF('Data-Qtr1'!D40,"N/A")))),"")</f>
        <v/>
      </c>
      <c r="E41" s="172" t="str">
        <f>IF(M41=1,IF(ISBLANK('Data-Qtr1'!E40),"",(10*COUNTIF('Data-Qtr1'!E40,"Yes, nominated to self-administer")+COUNTIF('Data-Qtr1'!E40,"Yes, nominated NOT to self-administer"))),"")</f>
        <v/>
      </c>
      <c r="F41" s="172" t="str">
        <f>IF(M41=1,IF(ISBLANK('Data-Qtr1'!F40),"",(10*COUNTIF('Data-Qtr1'!F40,"Yes, reported difficulty swallowing medicines")+COUNTIF('Data-Qtr1'!F40,"Yes, reported NO difficulty swallowing medicines"))),"")</f>
        <v/>
      </c>
      <c r="G41" s="168" t="str">
        <f>IF(M41=1,IF('Data-Qtr1'!P40,0.1,IF(ISBLANK('Data-Qtr1'!G40),"",(COUNTIF('Data-Qtr1'!G40,"Yes")+(0.1*COUNTIF('Data-Qtr1'!G40,"N/A"))))),"")</f>
        <v/>
      </c>
      <c r="H41" s="169" t="str">
        <f>IF(M41=1,IF('Data-Qtr1'!Q40,0.1,IF(ISBLANK('Data-Qtr1'!H40),"",((COUNTIF('Data-Qtr1'!H40,"Yes")+(0.1*COUNTIF('Data-Qtr1'!H40,"N/A")))))),"")</f>
        <v/>
      </c>
      <c r="I41" s="173" t="str">
        <f>IF(M41=1,IF(ISBLANK('Data-Qtr1'!I40),"",(COUNTIF('Data-Qtr1'!I40,"Yes")+(0.1*COUNTIF('Data-Qtr1'!I40,"N/A")))),"")</f>
        <v/>
      </c>
      <c r="J41" s="173" t="str">
        <f>IF(M41=1,IF(ISBLANK('Data-Qtr1'!J40),"",(COUNTIF('Data-Qtr1'!J40,"Yes")+(0.1*COUNTIF('Data-Qtr1'!J40,"N/A")))),"")</f>
        <v/>
      </c>
      <c r="K41" s="174" t="str">
        <f>IF(M41=1,IF(ISBLANK('Data-Qtr1'!K40),"",(COUNTIF('Data-Qtr1'!K40,"Yes")+(0.1*COUNTIF('Data-Qtr1'!K40,"N/A")))),"")</f>
        <v/>
      </c>
      <c r="L41" s="119">
        <f>COUNTIF('Data-Qtr1'!C40:K40,"")</f>
        <v>9</v>
      </c>
      <c r="M41" s="74">
        <f>IF('Data-Qtr1'!R40,"",IF(L41&lt;9,1,0))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IF(M42=1,IF('Data-Qtr1'!C41="","",(COUNTIF('Data-Qtr1'!C41,"Yes")+(0.1*COUNTIF('Data-Qtr1'!C41,"N/A")))),"")</f>
        <v/>
      </c>
      <c r="D42" s="172" t="str">
        <f>IF(M42=1,IF(ISBLANK('Data-Qtr1'!D41),"",(COUNTIF('Data-Qtr1'!D41,"Yes")+(0.1*COUNTIF('Data-Qtr1'!D41,"N/A")))),"")</f>
        <v/>
      </c>
      <c r="E42" s="172" t="str">
        <f>IF(M42=1,IF(ISBLANK('Data-Qtr1'!E41),"",(10*COUNTIF('Data-Qtr1'!E41,"Yes, nominated to self-administer")+COUNTIF('Data-Qtr1'!E41,"Yes, nominated NOT to self-administer"))),"")</f>
        <v/>
      </c>
      <c r="F42" s="172" t="str">
        <f>IF(M42=1,IF(ISBLANK('Data-Qtr1'!F41),"",(10*COUNTIF('Data-Qtr1'!F41,"Yes, reported difficulty swallowing medicines")+COUNTIF('Data-Qtr1'!F41,"Yes, reported NO difficulty swallowing medicines"))),"")</f>
        <v/>
      </c>
      <c r="G42" s="168" t="str">
        <f>IF(M42=1,IF('Data-Qtr1'!P41,0.1,IF(ISBLANK('Data-Qtr1'!G41),"",(COUNTIF('Data-Qtr1'!G41,"Yes")+(0.1*COUNTIF('Data-Qtr1'!G41,"N/A"))))),"")</f>
        <v/>
      </c>
      <c r="H42" s="169" t="str">
        <f>IF(M42=1,IF('Data-Qtr1'!Q41,0.1,IF(ISBLANK('Data-Qtr1'!H41),"",((COUNTIF('Data-Qtr1'!H41,"Yes")+(0.1*COUNTIF('Data-Qtr1'!H41,"N/A")))))),"")</f>
        <v/>
      </c>
      <c r="I42" s="173" t="str">
        <f>IF(M42=1,IF(ISBLANK('Data-Qtr1'!I41),"",(COUNTIF('Data-Qtr1'!I41,"Yes")+(0.1*COUNTIF('Data-Qtr1'!I41,"N/A")))),"")</f>
        <v/>
      </c>
      <c r="J42" s="173" t="str">
        <f>IF(M42=1,IF(ISBLANK('Data-Qtr1'!J41),"",(COUNTIF('Data-Qtr1'!J41,"Yes")+(0.1*COUNTIF('Data-Qtr1'!J41,"N/A")))),"")</f>
        <v/>
      </c>
      <c r="K42" s="174" t="str">
        <f>IF(M42=1,IF(ISBLANK('Data-Qtr1'!K41),"",(COUNTIF('Data-Qtr1'!K41,"Yes")+(0.1*COUNTIF('Data-Qtr1'!K41,"N/A")))),"")</f>
        <v/>
      </c>
      <c r="L42" s="119">
        <f>COUNTIF('Data-Qtr1'!C41:K41,"")</f>
        <v>9</v>
      </c>
      <c r="M42" s="74">
        <f>IF('Data-Qtr1'!R41,"",IF(L42&lt;9,1,0))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IF(M43=1,IF('Data-Qtr1'!C42="","",(COUNTIF('Data-Qtr1'!C42,"Yes")+(0.1*COUNTIF('Data-Qtr1'!C42,"N/A")))),"")</f>
        <v/>
      </c>
      <c r="D43" s="172" t="str">
        <f>IF(M43=1,IF(ISBLANK('Data-Qtr1'!D42),"",(COUNTIF('Data-Qtr1'!D42,"Yes")+(0.1*COUNTIF('Data-Qtr1'!D42,"N/A")))),"")</f>
        <v/>
      </c>
      <c r="E43" s="172" t="str">
        <f>IF(M43=1,IF(ISBLANK('Data-Qtr1'!E42),"",(10*COUNTIF('Data-Qtr1'!E42,"Yes, nominated to self-administer")+COUNTIF('Data-Qtr1'!E42,"Yes, nominated NOT to self-administer"))),"")</f>
        <v/>
      </c>
      <c r="F43" s="172" t="str">
        <f>IF(M43=1,IF(ISBLANK('Data-Qtr1'!F42),"",(10*COUNTIF('Data-Qtr1'!F42,"Yes, reported difficulty swallowing medicines")+COUNTIF('Data-Qtr1'!F42,"Yes, reported NO difficulty swallowing medicines"))),"")</f>
        <v/>
      </c>
      <c r="G43" s="168" t="str">
        <f>IF(M43=1,IF('Data-Qtr1'!P42,0.1,IF(ISBLANK('Data-Qtr1'!G42),"",(COUNTIF('Data-Qtr1'!G42,"Yes")+(0.1*COUNTIF('Data-Qtr1'!G42,"N/A"))))),"")</f>
        <v/>
      </c>
      <c r="H43" s="169" t="str">
        <f>IF(M43=1,IF('Data-Qtr1'!Q42,0.1,IF(ISBLANK('Data-Qtr1'!H42),"",((COUNTIF('Data-Qtr1'!H42,"Yes")+(0.1*COUNTIF('Data-Qtr1'!H42,"N/A")))))),"")</f>
        <v/>
      </c>
      <c r="I43" s="173" t="str">
        <f>IF(M43=1,IF(ISBLANK('Data-Qtr1'!I42),"",(COUNTIF('Data-Qtr1'!I42,"Yes")+(0.1*COUNTIF('Data-Qtr1'!I42,"N/A")))),"")</f>
        <v/>
      </c>
      <c r="J43" s="173" t="str">
        <f>IF(M43=1,IF(ISBLANK('Data-Qtr1'!J42),"",(COUNTIF('Data-Qtr1'!J42,"Yes")+(0.1*COUNTIF('Data-Qtr1'!J42,"N/A")))),"")</f>
        <v/>
      </c>
      <c r="K43" s="174" t="str">
        <f>IF(M43=1,IF(ISBLANK('Data-Qtr1'!K42),"",(COUNTIF('Data-Qtr1'!K42,"Yes")+(0.1*COUNTIF('Data-Qtr1'!K42,"N/A")))),"")</f>
        <v/>
      </c>
      <c r="L43" s="119">
        <f>COUNTIF('Data-Qtr1'!C42:K42,"")</f>
        <v>9</v>
      </c>
      <c r="M43" s="74">
        <f>IF('Data-Qtr1'!R42,"",IF(L43&lt;9,1,0))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IF(M44=1,IF('Data-Qtr1'!C43="","",(COUNTIF('Data-Qtr1'!C43,"Yes")+(0.1*COUNTIF('Data-Qtr1'!C43,"N/A")))),"")</f>
        <v/>
      </c>
      <c r="D44" s="172" t="str">
        <f>IF(M44=1,IF(ISBLANK('Data-Qtr1'!D43),"",(COUNTIF('Data-Qtr1'!D43,"Yes")+(0.1*COUNTIF('Data-Qtr1'!D43,"N/A")))),"")</f>
        <v/>
      </c>
      <c r="E44" s="172" t="str">
        <f>IF(M44=1,IF(ISBLANK('Data-Qtr1'!E43),"",(10*COUNTIF('Data-Qtr1'!E43,"Yes, nominated to self-administer")+COUNTIF('Data-Qtr1'!E43,"Yes, nominated NOT to self-administer"))),"")</f>
        <v/>
      </c>
      <c r="F44" s="172" t="str">
        <f>IF(M44=1,IF(ISBLANK('Data-Qtr1'!F43),"",(10*COUNTIF('Data-Qtr1'!F43,"Yes, reported difficulty swallowing medicines")+COUNTIF('Data-Qtr1'!F43,"Yes, reported NO difficulty swallowing medicines"))),"")</f>
        <v/>
      </c>
      <c r="G44" s="168" t="str">
        <f>IF(M44=1,IF('Data-Qtr1'!P43,0.1,IF(ISBLANK('Data-Qtr1'!G43),"",(COUNTIF('Data-Qtr1'!G43,"Yes")+(0.1*COUNTIF('Data-Qtr1'!G43,"N/A"))))),"")</f>
        <v/>
      </c>
      <c r="H44" s="169" t="str">
        <f>IF(M44=1,IF('Data-Qtr1'!Q43,0.1,IF(ISBLANK('Data-Qtr1'!H43),"",((COUNTIF('Data-Qtr1'!H43,"Yes")+(0.1*COUNTIF('Data-Qtr1'!H43,"N/A")))))),"")</f>
        <v/>
      </c>
      <c r="I44" s="173" t="str">
        <f>IF(M44=1,IF(ISBLANK('Data-Qtr1'!I43),"",(COUNTIF('Data-Qtr1'!I43,"Yes")+(0.1*COUNTIF('Data-Qtr1'!I43,"N/A")))),"")</f>
        <v/>
      </c>
      <c r="J44" s="173" t="str">
        <f>IF(M44=1,IF(ISBLANK('Data-Qtr1'!J43),"",(COUNTIF('Data-Qtr1'!J43,"Yes")+(0.1*COUNTIF('Data-Qtr1'!J43,"N/A")))),"")</f>
        <v/>
      </c>
      <c r="K44" s="174" t="str">
        <f>IF(M44=1,IF(ISBLANK('Data-Qtr1'!K43),"",(COUNTIF('Data-Qtr1'!K43,"Yes")+(0.1*COUNTIF('Data-Qtr1'!K43,"N/A")))),"")</f>
        <v/>
      </c>
      <c r="L44" s="119">
        <f>COUNTIF('Data-Qtr1'!C43:K43,"")</f>
        <v>9</v>
      </c>
      <c r="M44" s="74">
        <f>IF('Data-Qtr1'!R43,"",IF(L44&lt;9,1,0))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IF(M45=1,IF('Data-Qtr1'!C44="","",(COUNTIF('Data-Qtr1'!C44,"Yes")+(0.1*COUNTIF('Data-Qtr1'!C44,"N/A")))),"")</f>
        <v/>
      </c>
      <c r="D45" s="172" t="str">
        <f>IF(M45=1,IF(ISBLANK('Data-Qtr1'!D44),"",(COUNTIF('Data-Qtr1'!D44,"Yes")+(0.1*COUNTIF('Data-Qtr1'!D44,"N/A")))),"")</f>
        <v/>
      </c>
      <c r="E45" s="172" t="str">
        <f>IF(M45=1,IF(ISBLANK('Data-Qtr1'!E44),"",(10*COUNTIF('Data-Qtr1'!E44,"Yes, nominated to self-administer")+COUNTIF('Data-Qtr1'!E44,"Yes, nominated NOT to self-administer"))),"")</f>
        <v/>
      </c>
      <c r="F45" s="172" t="str">
        <f>IF(M45=1,IF(ISBLANK('Data-Qtr1'!F44),"",(10*COUNTIF('Data-Qtr1'!F44,"Yes, reported difficulty swallowing medicines")+COUNTIF('Data-Qtr1'!F44,"Yes, reported NO difficulty swallowing medicines"))),"")</f>
        <v/>
      </c>
      <c r="G45" s="168" t="str">
        <f>IF(M45=1,IF('Data-Qtr1'!P44,0.1,IF(ISBLANK('Data-Qtr1'!G44),"",(COUNTIF('Data-Qtr1'!G44,"Yes")+(0.1*COUNTIF('Data-Qtr1'!G44,"N/A"))))),"")</f>
        <v/>
      </c>
      <c r="H45" s="169" t="str">
        <f>IF(M45=1,IF('Data-Qtr1'!Q44,0.1,IF(ISBLANK('Data-Qtr1'!H44),"",((COUNTIF('Data-Qtr1'!H44,"Yes")+(0.1*COUNTIF('Data-Qtr1'!H44,"N/A")))))),"")</f>
        <v/>
      </c>
      <c r="I45" s="173" t="str">
        <f>IF(M45=1,IF(ISBLANK('Data-Qtr1'!I44),"",(COUNTIF('Data-Qtr1'!I44,"Yes")+(0.1*COUNTIF('Data-Qtr1'!I44,"N/A")))),"")</f>
        <v/>
      </c>
      <c r="J45" s="173" t="str">
        <f>IF(M45=1,IF(ISBLANK('Data-Qtr1'!J44),"",(COUNTIF('Data-Qtr1'!J44,"Yes")+(0.1*COUNTIF('Data-Qtr1'!J44,"N/A")))),"")</f>
        <v/>
      </c>
      <c r="K45" s="174" t="str">
        <f>IF(M45=1,IF(ISBLANK('Data-Qtr1'!K44),"",(COUNTIF('Data-Qtr1'!K44,"Yes")+(0.1*COUNTIF('Data-Qtr1'!K44,"N/A")))),"")</f>
        <v/>
      </c>
      <c r="L45" s="119">
        <f>COUNTIF('Data-Qtr1'!C44:K44,"")</f>
        <v>9</v>
      </c>
      <c r="M45" s="74">
        <f>IF('Data-Qtr1'!R44,"",IF(L45&lt;9,1,0))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IF(M46=1,IF('Data-Qtr1'!C45="","",(COUNTIF('Data-Qtr1'!C45,"Yes")+(0.1*COUNTIF('Data-Qtr1'!C45,"N/A")))),"")</f>
        <v/>
      </c>
      <c r="D46" s="172" t="str">
        <f>IF(M46=1,IF(ISBLANK('Data-Qtr1'!D45),"",(COUNTIF('Data-Qtr1'!D45,"Yes")+(0.1*COUNTIF('Data-Qtr1'!D45,"N/A")))),"")</f>
        <v/>
      </c>
      <c r="E46" s="172" t="str">
        <f>IF(M46=1,IF(ISBLANK('Data-Qtr1'!E45),"",(10*COUNTIF('Data-Qtr1'!E45,"Yes, nominated to self-administer")+COUNTIF('Data-Qtr1'!E45,"Yes, nominated NOT to self-administer"))),"")</f>
        <v/>
      </c>
      <c r="F46" s="172" t="str">
        <f>IF(M46=1,IF(ISBLANK('Data-Qtr1'!F45),"",(10*COUNTIF('Data-Qtr1'!F45,"Yes, reported difficulty swallowing medicines")+COUNTIF('Data-Qtr1'!F45,"Yes, reported NO difficulty swallowing medicines"))),"")</f>
        <v/>
      </c>
      <c r="G46" s="168" t="str">
        <f>IF(M46=1,IF('Data-Qtr1'!P45,0.1,IF(ISBLANK('Data-Qtr1'!G45),"",(COUNTIF('Data-Qtr1'!G45,"Yes")+(0.1*COUNTIF('Data-Qtr1'!G45,"N/A"))))),"")</f>
        <v/>
      </c>
      <c r="H46" s="169" t="str">
        <f>IF(M46=1,IF('Data-Qtr1'!Q45,0.1,IF(ISBLANK('Data-Qtr1'!H45),"",((COUNTIF('Data-Qtr1'!H45,"Yes")+(0.1*COUNTIF('Data-Qtr1'!H45,"N/A")))))),"")</f>
        <v/>
      </c>
      <c r="I46" s="173" t="str">
        <f>IF(M46=1,IF(ISBLANK('Data-Qtr1'!I45),"",(COUNTIF('Data-Qtr1'!I45,"Yes")+(0.1*COUNTIF('Data-Qtr1'!I45,"N/A")))),"")</f>
        <v/>
      </c>
      <c r="J46" s="173" t="str">
        <f>IF(M46=1,IF(ISBLANK('Data-Qtr1'!J45),"",(COUNTIF('Data-Qtr1'!J45,"Yes")+(0.1*COUNTIF('Data-Qtr1'!J45,"N/A")))),"")</f>
        <v/>
      </c>
      <c r="K46" s="174" t="str">
        <f>IF(M46=1,IF(ISBLANK('Data-Qtr1'!K45),"",(COUNTIF('Data-Qtr1'!K45,"Yes")+(0.1*COUNTIF('Data-Qtr1'!K45,"N/A")))),"")</f>
        <v/>
      </c>
      <c r="L46" s="148">
        <f>COUNTIF('Data-Qtr1'!C45:K45,"")</f>
        <v>9</v>
      </c>
      <c r="M46" s="74">
        <f>IF('Data-Qtr1'!R45,"",IF(L46&lt;9,1,0))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IF(M47=1,IF('Data-Qtr1'!C46="","",(COUNTIF('Data-Qtr1'!C46,"Yes")+(0.1*COUNTIF('Data-Qtr1'!C46,"N/A")))),"")</f>
        <v/>
      </c>
      <c r="D47" s="172" t="str">
        <f>IF(M47=1,IF(ISBLANK('Data-Qtr1'!D46),"",(COUNTIF('Data-Qtr1'!D46,"Yes")+(0.1*COUNTIF('Data-Qtr1'!D46,"N/A")))),"")</f>
        <v/>
      </c>
      <c r="E47" s="172" t="str">
        <f>IF(M47=1,IF(ISBLANK('Data-Qtr1'!E46),"",(10*COUNTIF('Data-Qtr1'!E46,"Yes, nominated to self-administer")+COUNTIF('Data-Qtr1'!E46,"Yes, nominated NOT to self-administer"))),"")</f>
        <v/>
      </c>
      <c r="F47" s="172" t="str">
        <f>IF(M47=1,IF(ISBLANK('Data-Qtr1'!F46),"",(10*COUNTIF('Data-Qtr1'!F46,"Yes, reported difficulty swallowing medicines")+COUNTIF('Data-Qtr1'!F46,"Yes, reported NO difficulty swallowing medicines"))),"")</f>
        <v/>
      </c>
      <c r="G47" s="168" t="str">
        <f>IF(M47=1,IF('Data-Qtr1'!P46,0.1,IF(ISBLANK('Data-Qtr1'!G46),"",(COUNTIF('Data-Qtr1'!G46,"Yes")+(0.1*COUNTIF('Data-Qtr1'!G46,"N/A"))))),"")</f>
        <v/>
      </c>
      <c r="H47" s="169" t="str">
        <f>IF(M47=1,IF('Data-Qtr1'!Q46,0.1,IF(ISBLANK('Data-Qtr1'!H46),"",((COUNTIF('Data-Qtr1'!H46,"Yes")+(0.1*COUNTIF('Data-Qtr1'!H46,"N/A")))))),"")</f>
        <v/>
      </c>
      <c r="I47" s="173" t="str">
        <f>IF(M47=1,IF(ISBLANK('Data-Qtr1'!I46),"",(COUNTIF('Data-Qtr1'!I46,"Yes")+(0.1*COUNTIF('Data-Qtr1'!I46,"N/A")))),"")</f>
        <v/>
      </c>
      <c r="J47" s="173" t="str">
        <f>IF(M47=1,IF(ISBLANK('Data-Qtr1'!J46),"",(COUNTIF('Data-Qtr1'!J46,"Yes")+(0.1*COUNTIF('Data-Qtr1'!J46,"N/A")))),"")</f>
        <v/>
      </c>
      <c r="K47" s="174" t="str">
        <f>IF(M47=1,IF(ISBLANK('Data-Qtr1'!K46),"",(COUNTIF('Data-Qtr1'!K46,"Yes")+(0.1*COUNTIF('Data-Qtr1'!K46,"N/A")))),"")</f>
        <v/>
      </c>
      <c r="L47" s="119">
        <f>COUNTIF('Data-Qtr1'!C46:K46,"")</f>
        <v>9</v>
      </c>
      <c r="M47" s="74">
        <f>IF('Data-Qtr1'!R46,"",IF(L47&lt;9,1,0))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IF(M48=1,IF('Data-Qtr1'!C47="","",(COUNTIF('Data-Qtr1'!C47,"Yes")+(0.1*COUNTIF('Data-Qtr1'!C47,"N/A")))),"")</f>
        <v/>
      </c>
      <c r="D48" s="172" t="str">
        <f>IF(M48=1,IF(ISBLANK('Data-Qtr1'!D47),"",(COUNTIF('Data-Qtr1'!D47,"Yes")+(0.1*COUNTIF('Data-Qtr1'!D47,"N/A")))),"")</f>
        <v/>
      </c>
      <c r="E48" s="172" t="str">
        <f>IF(M48=1,IF(ISBLANK('Data-Qtr1'!E47),"",(10*COUNTIF('Data-Qtr1'!E47,"Yes, nominated to self-administer")+COUNTIF('Data-Qtr1'!E47,"Yes, nominated NOT to self-administer"))),"")</f>
        <v/>
      </c>
      <c r="F48" s="172" t="str">
        <f>IF(M48=1,IF(ISBLANK('Data-Qtr1'!F47),"",(10*COUNTIF('Data-Qtr1'!F47,"Yes, reported difficulty swallowing medicines")+COUNTIF('Data-Qtr1'!F47,"Yes, reported NO difficulty swallowing medicines"))),"")</f>
        <v/>
      </c>
      <c r="G48" s="168" t="str">
        <f>IF(M48=1,IF('Data-Qtr1'!P47,0.1,IF(ISBLANK('Data-Qtr1'!G47),"",(COUNTIF('Data-Qtr1'!G47,"Yes")+(0.1*COUNTIF('Data-Qtr1'!G47,"N/A"))))),"")</f>
        <v/>
      </c>
      <c r="H48" s="169" t="str">
        <f>IF(M48=1,IF('Data-Qtr1'!Q47,0.1,IF(ISBLANK('Data-Qtr1'!H47),"",((COUNTIF('Data-Qtr1'!H47,"Yes")+(0.1*COUNTIF('Data-Qtr1'!H47,"N/A")))))),"")</f>
        <v/>
      </c>
      <c r="I48" s="173" t="str">
        <f>IF(M48=1,IF(ISBLANK('Data-Qtr1'!I47),"",(COUNTIF('Data-Qtr1'!I47,"Yes")+(0.1*COUNTIF('Data-Qtr1'!I47,"N/A")))),"")</f>
        <v/>
      </c>
      <c r="J48" s="173" t="str">
        <f>IF(M48=1,IF(ISBLANK('Data-Qtr1'!J47),"",(COUNTIF('Data-Qtr1'!J47,"Yes")+(0.1*COUNTIF('Data-Qtr1'!J47,"N/A")))),"")</f>
        <v/>
      </c>
      <c r="K48" s="174" t="str">
        <f>IF(M48=1,IF(ISBLANK('Data-Qtr1'!K47),"",(COUNTIF('Data-Qtr1'!K47,"Yes")+(0.1*COUNTIF('Data-Qtr1'!K47,"N/A")))),"")</f>
        <v/>
      </c>
      <c r="L48" s="119">
        <f>COUNTIF('Data-Qtr1'!C47:K47,"")</f>
        <v>9</v>
      </c>
      <c r="M48" s="74">
        <f>IF('Data-Qtr1'!R47,"",IF(L48&lt;9,1,0))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IF(M49=1,IF('Data-Qtr1'!C48="","",(COUNTIF('Data-Qtr1'!C48,"Yes")+(0.1*COUNTIF('Data-Qtr1'!C48,"N/A")))),"")</f>
        <v/>
      </c>
      <c r="D49" s="172" t="str">
        <f>IF(M49=1,IF(ISBLANK('Data-Qtr1'!D48),"",(COUNTIF('Data-Qtr1'!D48,"Yes")+(0.1*COUNTIF('Data-Qtr1'!D48,"N/A")))),"")</f>
        <v/>
      </c>
      <c r="E49" s="172" t="str">
        <f>IF(M49=1,IF(ISBLANK('Data-Qtr1'!E48),"",(10*COUNTIF('Data-Qtr1'!E48,"Yes, nominated to self-administer")+COUNTIF('Data-Qtr1'!E48,"Yes, nominated NOT to self-administer"))),"")</f>
        <v/>
      </c>
      <c r="F49" s="172" t="str">
        <f>IF(M49=1,IF(ISBLANK('Data-Qtr1'!F48),"",(10*COUNTIF('Data-Qtr1'!F48,"Yes, reported difficulty swallowing medicines")+COUNTIF('Data-Qtr1'!F48,"Yes, reported NO difficulty swallowing medicines"))),"")</f>
        <v/>
      </c>
      <c r="G49" s="168" t="str">
        <f>IF(M49=1,IF('Data-Qtr1'!P48,0.1,IF(ISBLANK('Data-Qtr1'!G48),"",(COUNTIF('Data-Qtr1'!G48,"Yes")+(0.1*COUNTIF('Data-Qtr1'!G48,"N/A"))))),"")</f>
        <v/>
      </c>
      <c r="H49" s="169" t="str">
        <f>IF(M49=1,IF('Data-Qtr1'!Q48,0.1,IF(ISBLANK('Data-Qtr1'!H48),"",((COUNTIF('Data-Qtr1'!H48,"Yes")+(0.1*COUNTIF('Data-Qtr1'!H48,"N/A")))))),"")</f>
        <v/>
      </c>
      <c r="I49" s="173" t="str">
        <f>IF(M49=1,IF(ISBLANK('Data-Qtr1'!I48),"",(COUNTIF('Data-Qtr1'!I48,"Yes")+(0.1*COUNTIF('Data-Qtr1'!I48,"N/A")))),"")</f>
        <v/>
      </c>
      <c r="J49" s="173" t="str">
        <f>IF(M49=1,IF(ISBLANK('Data-Qtr1'!J48),"",(COUNTIF('Data-Qtr1'!J48,"Yes")+(0.1*COUNTIF('Data-Qtr1'!J48,"N/A")))),"")</f>
        <v/>
      </c>
      <c r="K49" s="174" t="str">
        <f>IF(M49=1,IF(ISBLANK('Data-Qtr1'!K48),"",(COUNTIF('Data-Qtr1'!K48,"Yes")+(0.1*COUNTIF('Data-Qtr1'!K48,"N/A")))),"")</f>
        <v/>
      </c>
      <c r="L49" s="119">
        <f>COUNTIF('Data-Qtr1'!C48:K48,"")</f>
        <v>9</v>
      </c>
      <c r="M49" s="74">
        <f>IF('Data-Qtr1'!R48,"",IF(L49&lt;9,1,0))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IF(M50=1,IF('Data-Qtr1'!C49="","",(COUNTIF('Data-Qtr1'!C49,"Yes")+(0.1*COUNTIF('Data-Qtr1'!C49,"N/A")))),"")</f>
        <v/>
      </c>
      <c r="D50" s="172" t="str">
        <f>IF(M50=1,IF(ISBLANK('Data-Qtr1'!D49),"",(COUNTIF('Data-Qtr1'!D49,"Yes")+(0.1*COUNTIF('Data-Qtr1'!D49,"N/A")))),"")</f>
        <v/>
      </c>
      <c r="E50" s="172" t="str">
        <f>IF(M50=1,IF(ISBLANK('Data-Qtr1'!E49),"",(10*COUNTIF('Data-Qtr1'!E49,"Yes, nominated to self-administer")+COUNTIF('Data-Qtr1'!E49,"Yes, nominated NOT to self-administer"))),"")</f>
        <v/>
      </c>
      <c r="F50" s="172" t="str">
        <f>IF(M50=1,IF(ISBLANK('Data-Qtr1'!F49),"",(10*COUNTIF('Data-Qtr1'!F49,"Yes, reported difficulty swallowing medicines")+COUNTIF('Data-Qtr1'!F49,"Yes, reported NO difficulty swallowing medicines"))),"")</f>
        <v/>
      </c>
      <c r="G50" s="168" t="str">
        <f>IF(M50=1,IF('Data-Qtr1'!P49,0.1,IF(ISBLANK('Data-Qtr1'!G49),"",(COUNTIF('Data-Qtr1'!G49,"Yes")+(0.1*COUNTIF('Data-Qtr1'!G49,"N/A"))))),"")</f>
        <v/>
      </c>
      <c r="H50" s="169" t="str">
        <f>IF(M50=1,IF('Data-Qtr1'!Q49,0.1,IF(ISBLANK('Data-Qtr1'!H49),"",((COUNTIF('Data-Qtr1'!H49,"Yes")+(0.1*COUNTIF('Data-Qtr1'!H49,"N/A")))))),"")</f>
        <v/>
      </c>
      <c r="I50" s="173" t="str">
        <f>IF(M50=1,IF(ISBLANK('Data-Qtr1'!I49),"",(COUNTIF('Data-Qtr1'!I49,"Yes")+(0.1*COUNTIF('Data-Qtr1'!I49,"N/A")))),"")</f>
        <v/>
      </c>
      <c r="J50" s="173" t="str">
        <f>IF(M50=1,IF(ISBLANK('Data-Qtr1'!J49),"",(COUNTIF('Data-Qtr1'!J49,"Yes")+(0.1*COUNTIF('Data-Qtr1'!J49,"N/A")))),"")</f>
        <v/>
      </c>
      <c r="K50" s="174" t="str">
        <f>IF(M50=1,IF(ISBLANK('Data-Qtr1'!K49),"",(COUNTIF('Data-Qtr1'!K49,"Yes")+(0.1*COUNTIF('Data-Qtr1'!K49,"N/A")))),"")</f>
        <v/>
      </c>
      <c r="L50" s="119">
        <f>COUNTIF('Data-Qtr1'!C49:K49,"")</f>
        <v>9</v>
      </c>
      <c r="M50" s="74">
        <f>IF('Data-Qtr1'!R49,"",IF(L50&lt;9,1,0))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IF(M51=1,IF('Data-Qtr1'!C50="","",(COUNTIF('Data-Qtr1'!C50,"Yes")+(0.1*COUNTIF('Data-Qtr1'!C50,"N/A")))),"")</f>
        <v/>
      </c>
      <c r="D51" s="172" t="str">
        <f>IF(M51=1,IF(ISBLANK('Data-Qtr1'!D50),"",(COUNTIF('Data-Qtr1'!D50,"Yes")+(0.1*COUNTIF('Data-Qtr1'!D50,"N/A")))),"")</f>
        <v/>
      </c>
      <c r="E51" s="172" t="str">
        <f>IF(M51=1,IF(ISBLANK('Data-Qtr1'!E50),"",(10*COUNTIF('Data-Qtr1'!E50,"Yes, nominated to self-administer")+COUNTIF('Data-Qtr1'!E50,"Yes, nominated NOT to self-administer"))),"")</f>
        <v/>
      </c>
      <c r="F51" s="172" t="str">
        <f>IF(M51=1,IF(ISBLANK('Data-Qtr1'!F50),"",(10*COUNTIF('Data-Qtr1'!F50,"Yes, reported difficulty swallowing medicines")+COUNTIF('Data-Qtr1'!F50,"Yes, reported NO difficulty swallowing medicines"))),"")</f>
        <v/>
      </c>
      <c r="G51" s="168" t="str">
        <f>IF(M51=1,IF('Data-Qtr1'!P50,0.1,IF(ISBLANK('Data-Qtr1'!G50),"",(COUNTIF('Data-Qtr1'!G50,"Yes")+(0.1*COUNTIF('Data-Qtr1'!G50,"N/A"))))),"")</f>
        <v/>
      </c>
      <c r="H51" s="169" t="str">
        <f>IF(M51=1,IF('Data-Qtr1'!Q50,0.1,IF(ISBLANK('Data-Qtr1'!H50),"",((COUNTIF('Data-Qtr1'!H50,"Yes")+(0.1*COUNTIF('Data-Qtr1'!H50,"N/A")))))),"")</f>
        <v/>
      </c>
      <c r="I51" s="173" t="str">
        <f>IF(M51=1,IF(ISBLANK('Data-Qtr1'!I50),"",(COUNTIF('Data-Qtr1'!I50,"Yes")+(0.1*COUNTIF('Data-Qtr1'!I50,"N/A")))),"")</f>
        <v/>
      </c>
      <c r="J51" s="173" t="str">
        <f>IF(M51=1,IF(ISBLANK('Data-Qtr1'!J50),"",(COUNTIF('Data-Qtr1'!J50,"Yes")+(0.1*COUNTIF('Data-Qtr1'!J50,"N/A")))),"")</f>
        <v/>
      </c>
      <c r="K51" s="174" t="str">
        <f>IF(M51=1,IF(ISBLANK('Data-Qtr1'!K50),"",(COUNTIF('Data-Qtr1'!K50,"Yes")+(0.1*COUNTIF('Data-Qtr1'!K50,"N/A")))),"")</f>
        <v/>
      </c>
      <c r="L51" s="119">
        <f>COUNTIF('Data-Qtr1'!C50:K50,"")</f>
        <v>9</v>
      </c>
      <c r="M51" s="74">
        <f>IF('Data-Qtr1'!R50,"",IF(L51&lt;9,1,0))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IF(M52=1,IF('Data-Qtr1'!C51="","",(COUNTIF('Data-Qtr1'!C51,"Yes")+(0.1*COUNTIF('Data-Qtr1'!C51,"N/A")))),"")</f>
        <v/>
      </c>
      <c r="D52" s="172" t="str">
        <f>IF(M52=1,IF(ISBLANK('Data-Qtr1'!D51),"",(COUNTIF('Data-Qtr1'!D51,"Yes")+(0.1*COUNTIF('Data-Qtr1'!D51,"N/A")))),"")</f>
        <v/>
      </c>
      <c r="E52" s="172" t="str">
        <f>IF(M52=1,IF(ISBLANK('Data-Qtr1'!E51),"",(10*COUNTIF('Data-Qtr1'!E51,"Yes, nominated to self-administer")+COUNTIF('Data-Qtr1'!E51,"Yes, nominated NOT to self-administer"))),"")</f>
        <v/>
      </c>
      <c r="F52" s="172" t="str">
        <f>IF(M52=1,IF(ISBLANK('Data-Qtr1'!F51),"",(10*COUNTIF('Data-Qtr1'!F51,"Yes, reported difficulty swallowing medicines")+COUNTIF('Data-Qtr1'!F51,"Yes, reported NO difficulty swallowing medicines"))),"")</f>
        <v/>
      </c>
      <c r="G52" s="168" t="str">
        <f>IF(M52=1,IF('Data-Qtr1'!P51,0.1,IF(ISBLANK('Data-Qtr1'!G51),"",(COUNTIF('Data-Qtr1'!G51,"Yes")+(0.1*COUNTIF('Data-Qtr1'!G51,"N/A"))))),"")</f>
        <v/>
      </c>
      <c r="H52" s="169" t="str">
        <f>IF(M52=1,IF('Data-Qtr1'!Q51,0.1,IF(ISBLANK('Data-Qtr1'!H51),"",((COUNTIF('Data-Qtr1'!H51,"Yes")+(0.1*COUNTIF('Data-Qtr1'!H51,"N/A")))))),"")</f>
        <v/>
      </c>
      <c r="I52" s="173" t="str">
        <f>IF(M52=1,IF(ISBLANK('Data-Qtr1'!I51),"",(COUNTIF('Data-Qtr1'!I51,"Yes")+(0.1*COUNTIF('Data-Qtr1'!I51,"N/A")))),"")</f>
        <v/>
      </c>
      <c r="J52" s="173" t="str">
        <f>IF(M52=1,IF(ISBLANK('Data-Qtr1'!J51),"",(COUNTIF('Data-Qtr1'!J51,"Yes")+(0.1*COUNTIF('Data-Qtr1'!J51,"N/A")))),"")</f>
        <v/>
      </c>
      <c r="K52" s="174" t="str">
        <f>IF(M52=1,IF(ISBLANK('Data-Qtr1'!K51),"",(COUNTIF('Data-Qtr1'!K51,"Yes")+(0.1*COUNTIF('Data-Qtr1'!K51,"N/A")))),"")</f>
        <v/>
      </c>
      <c r="L52" s="119">
        <f>COUNTIF('Data-Qtr1'!C51:K51,"")</f>
        <v>9</v>
      </c>
      <c r="M52" s="74">
        <f>IF('Data-Qtr1'!R51,"",IF(L52&lt;9,1,0))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IF(M53=1,IF('Data-Qtr1'!C52="","",(COUNTIF('Data-Qtr1'!C52,"Yes")+(0.1*COUNTIF('Data-Qtr1'!C52,"N/A")))),"")</f>
        <v/>
      </c>
      <c r="D53" s="172" t="str">
        <f>IF(M53=1,IF(ISBLANK('Data-Qtr1'!D52),"",(COUNTIF('Data-Qtr1'!D52,"Yes")+(0.1*COUNTIF('Data-Qtr1'!D52,"N/A")))),"")</f>
        <v/>
      </c>
      <c r="E53" s="172" t="str">
        <f>IF(M53=1,IF(ISBLANK('Data-Qtr1'!E52),"",(10*COUNTIF('Data-Qtr1'!E52,"Yes, nominated to self-administer")+COUNTIF('Data-Qtr1'!E52,"Yes, nominated NOT to self-administer"))),"")</f>
        <v/>
      </c>
      <c r="F53" s="172" t="str">
        <f>IF(M53=1,IF(ISBLANK('Data-Qtr1'!F52),"",(10*COUNTIF('Data-Qtr1'!F52,"Yes, reported difficulty swallowing medicines")+COUNTIF('Data-Qtr1'!F52,"Yes, reported NO difficulty swallowing medicines"))),"")</f>
        <v/>
      </c>
      <c r="G53" s="168" t="str">
        <f>IF(M53=1,IF('Data-Qtr1'!P52,0.1,IF(ISBLANK('Data-Qtr1'!G52),"",(COUNTIF('Data-Qtr1'!G52,"Yes")+(0.1*COUNTIF('Data-Qtr1'!G52,"N/A"))))),"")</f>
        <v/>
      </c>
      <c r="H53" s="169" t="str">
        <f>IF(M53=1,IF('Data-Qtr1'!Q52,0.1,IF(ISBLANK('Data-Qtr1'!H52),"",((COUNTIF('Data-Qtr1'!H52,"Yes")+(0.1*COUNTIF('Data-Qtr1'!H52,"N/A")))))),"")</f>
        <v/>
      </c>
      <c r="I53" s="173" t="str">
        <f>IF(M53=1,IF(ISBLANK('Data-Qtr1'!I52),"",(COUNTIF('Data-Qtr1'!I52,"Yes")+(0.1*COUNTIF('Data-Qtr1'!I52,"N/A")))),"")</f>
        <v/>
      </c>
      <c r="J53" s="173" t="str">
        <f>IF(M53=1,IF(ISBLANK('Data-Qtr1'!J52),"",(COUNTIF('Data-Qtr1'!J52,"Yes")+(0.1*COUNTIF('Data-Qtr1'!J52,"N/A")))),"")</f>
        <v/>
      </c>
      <c r="K53" s="174" t="str">
        <f>IF(M53=1,IF(ISBLANK('Data-Qtr1'!K52),"",(COUNTIF('Data-Qtr1'!K52,"Yes")+(0.1*COUNTIF('Data-Qtr1'!K52,"N/A")))),"")</f>
        <v/>
      </c>
      <c r="L53" s="119">
        <f>COUNTIF('Data-Qtr1'!C52:K52,"")</f>
        <v>9</v>
      </c>
      <c r="M53" s="74">
        <f>IF('Data-Qtr1'!R52,"",IF(L53&lt;9,1,0))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IF(M54=1,IF('Data-Qtr1'!C53="","",(COUNTIF('Data-Qtr1'!C53,"Yes")+(0.1*COUNTIF('Data-Qtr1'!C53,"N/A")))),"")</f>
        <v/>
      </c>
      <c r="D54" s="172" t="str">
        <f>IF(M54=1,IF(ISBLANK('Data-Qtr1'!D53),"",(COUNTIF('Data-Qtr1'!D53,"Yes")+(0.1*COUNTIF('Data-Qtr1'!D53,"N/A")))),"")</f>
        <v/>
      </c>
      <c r="E54" s="172" t="str">
        <f>IF(M54=1,IF(ISBLANK('Data-Qtr1'!E53),"",(10*COUNTIF('Data-Qtr1'!E53,"Yes, nominated to self-administer")+COUNTIF('Data-Qtr1'!E53,"Yes, nominated NOT to self-administer"))),"")</f>
        <v/>
      </c>
      <c r="F54" s="172" t="str">
        <f>IF(M54=1,IF(ISBLANK('Data-Qtr1'!F53),"",(10*COUNTIF('Data-Qtr1'!F53,"Yes, reported difficulty swallowing medicines")+COUNTIF('Data-Qtr1'!F53,"Yes, reported NO difficulty swallowing medicines"))),"")</f>
        <v/>
      </c>
      <c r="G54" s="168" t="str">
        <f>IF(M54=1,IF('Data-Qtr1'!P53,0.1,IF(ISBLANK('Data-Qtr1'!G53),"",(COUNTIF('Data-Qtr1'!G53,"Yes")+(0.1*COUNTIF('Data-Qtr1'!G53,"N/A"))))),"")</f>
        <v/>
      </c>
      <c r="H54" s="169" t="str">
        <f>IF(M54=1,IF('Data-Qtr1'!Q53,0.1,IF(ISBLANK('Data-Qtr1'!H53),"",((COUNTIF('Data-Qtr1'!H53,"Yes")+(0.1*COUNTIF('Data-Qtr1'!H53,"N/A")))))),"")</f>
        <v/>
      </c>
      <c r="I54" s="173" t="str">
        <f>IF(M54=1,IF(ISBLANK('Data-Qtr1'!I53),"",(COUNTIF('Data-Qtr1'!I53,"Yes")+(0.1*COUNTIF('Data-Qtr1'!I53,"N/A")))),"")</f>
        <v/>
      </c>
      <c r="J54" s="173" t="str">
        <f>IF(M54=1,IF(ISBLANK('Data-Qtr1'!J53),"",(COUNTIF('Data-Qtr1'!J53,"Yes")+(0.1*COUNTIF('Data-Qtr1'!J53,"N/A")))),"")</f>
        <v/>
      </c>
      <c r="K54" s="174" t="str">
        <f>IF(M54=1,IF(ISBLANK('Data-Qtr1'!K53),"",(COUNTIF('Data-Qtr1'!K53,"Yes")+(0.1*COUNTIF('Data-Qtr1'!K53,"N/A")))),"")</f>
        <v/>
      </c>
      <c r="L54" s="119">
        <f>COUNTIF('Data-Qtr1'!C53:K53,"")</f>
        <v>9</v>
      </c>
      <c r="M54" s="74">
        <f>IF('Data-Qtr1'!R53,"",IF(L54&lt;9,1,0))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IF(M55=1,IF('Data-Qtr1'!C54="","",(COUNTIF('Data-Qtr1'!C54,"Yes")+(0.1*COUNTIF('Data-Qtr1'!C54,"N/A")))),"")</f>
        <v/>
      </c>
      <c r="D55" s="172" t="str">
        <f>IF(M55=1,IF(ISBLANK('Data-Qtr1'!D54),"",(COUNTIF('Data-Qtr1'!D54,"Yes")+(0.1*COUNTIF('Data-Qtr1'!D54,"N/A")))),"")</f>
        <v/>
      </c>
      <c r="E55" s="172" t="str">
        <f>IF(M55=1,IF(ISBLANK('Data-Qtr1'!E54),"",(10*COUNTIF('Data-Qtr1'!E54,"Yes, nominated to self-administer")+COUNTIF('Data-Qtr1'!E54,"Yes, nominated NOT to self-administer"))),"")</f>
        <v/>
      </c>
      <c r="F55" s="172" t="str">
        <f>IF(M55=1,IF(ISBLANK('Data-Qtr1'!F54),"",(10*COUNTIF('Data-Qtr1'!F54,"Yes, reported difficulty swallowing medicines")+COUNTIF('Data-Qtr1'!F54,"Yes, reported NO difficulty swallowing medicines"))),"")</f>
        <v/>
      </c>
      <c r="G55" s="168" t="str">
        <f>IF(M55=1,IF('Data-Qtr1'!P54,0.1,IF(ISBLANK('Data-Qtr1'!G54),"",(COUNTIF('Data-Qtr1'!G54,"Yes")+(0.1*COUNTIF('Data-Qtr1'!G54,"N/A"))))),"")</f>
        <v/>
      </c>
      <c r="H55" s="169" t="str">
        <f>IF(M55=1,IF('Data-Qtr1'!Q54,0.1,IF(ISBLANK('Data-Qtr1'!H54),"",((COUNTIF('Data-Qtr1'!H54,"Yes")+(0.1*COUNTIF('Data-Qtr1'!H54,"N/A")))))),"")</f>
        <v/>
      </c>
      <c r="I55" s="173" t="str">
        <f>IF(M55=1,IF(ISBLANK('Data-Qtr1'!I54),"",(COUNTIF('Data-Qtr1'!I54,"Yes")+(0.1*COUNTIF('Data-Qtr1'!I54,"N/A")))),"")</f>
        <v/>
      </c>
      <c r="J55" s="173" t="str">
        <f>IF(M55=1,IF(ISBLANK('Data-Qtr1'!J54),"",(COUNTIF('Data-Qtr1'!J54,"Yes")+(0.1*COUNTIF('Data-Qtr1'!J54,"N/A")))),"")</f>
        <v/>
      </c>
      <c r="K55" s="174" t="str">
        <f>IF(M55=1,IF(ISBLANK('Data-Qtr1'!K54),"",(COUNTIF('Data-Qtr1'!K54,"Yes")+(0.1*COUNTIF('Data-Qtr1'!K54,"N/A")))),"")</f>
        <v/>
      </c>
      <c r="L55" s="119">
        <f>COUNTIF('Data-Qtr1'!C54:K54,"")</f>
        <v>9</v>
      </c>
      <c r="M55" s="74">
        <f>IF('Data-Qtr1'!R54,"",IF(L55&lt;9,1,0))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IF(M56=1,IF('Data-Qtr1'!C55="","",(COUNTIF('Data-Qtr1'!C55,"Yes")+(0.1*COUNTIF('Data-Qtr1'!C55,"N/A")))),"")</f>
        <v/>
      </c>
      <c r="D56" s="172" t="str">
        <f>IF(M56=1,IF(ISBLANK('Data-Qtr1'!D55),"",(COUNTIF('Data-Qtr1'!D55,"Yes")+(0.1*COUNTIF('Data-Qtr1'!D55,"N/A")))),"")</f>
        <v/>
      </c>
      <c r="E56" s="172" t="str">
        <f>IF(M56=1,IF(ISBLANK('Data-Qtr1'!E55),"",(10*COUNTIF('Data-Qtr1'!E55,"Yes, nominated to self-administer")+COUNTIF('Data-Qtr1'!E55,"Yes, nominated NOT to self-administer"))),"")</f>
        <v/>
      </c>
      <c r="F56" s="172" t="str">
        <f>IF(M56=1,IF(ISBLANK('Data-Qtr1'!F55),"",(10*COUNTIF('Data-Qtr1'!F55,"Yes, reported difficulty swallowing medicines")+COUNTIF('Data-Qtr1'!F55,"Yes, reported NO difficulty swallowing medicines"))),"")</f>
        <v/>
      </c>
      <c r="G56" s="168" t="str">
        <f>IF(M56=1,IF('Data-Qtr1'!P55,0.1,IF(ISBLANK('Data-Qtr1'!G55),"",(COUNTIF('Data-Qtr1'!G55,"Yes")+(0.1*COUNTIF('Data-Qtr1'!G55,"N/A"))))),"")</f>
        <v/>
      </c>
      <c r="H56" s="169" t="str">
        <f>IF(M56=1,IF('Data-Qtr1'!Q55,0.1,IF(ISBLANK('Data-Qtr1'!H55),"",((COUNTIF('Data-Qtr1'!H55,"Yes")+(0.1*COUNTIF('Data-Qtr1'!H55,"N/A")))))),"")</f>
        <v/>
      </c>
      <c r="I56" s="173" t="str">
        <f>IF(M56=1,IF(ISBLANK('Data-Qtr1'!I55),"",(COUNTIF('Data-Qtr1'!I55,"Yes")+(0.1*COUNTIF('Data-Qtr1'!I55,"N/A")))),"")</f>
        <v/>
      </c>
      <c r="J56" s="173" t="str">
        <f>IF(M56=1,IF(ISBLANK('Data-Qtr1'!J55),"",(COUNTIF('Data-Qtr1'!J55,"Yes")+(0.1*COUNTIF('Data-Qtr1'!J55,"N/A")))),"")</f>
        <v/>
      </c>
      <c r="K56" s="174" t="str">
        <f>IF(M56=1,IF(ISBLANK('Data-Qtr1'!K55),"",(COUNTIF('Data-Qtr1'!K55,"Yes")+(0.1*COUNTIF('Data-Qtr1'!K55,"N/A")))),"")</f>
        <v/>
      </c>
      <c r="L56" s="148">
        <f>COUNTIF('Data-Qtr1'!C55:K55,"")</f>
        <v>9</v>
      </c>
      <c r="M56" s="74">
        <f>IF('Data-Qtr1'!R55,"",IF(L56&lt;9,1,0))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IF(M57=1,IF('Data-Qtr1'!C56="","",(COUNTIF('Data-Qtr1'!C56,"Yes")+(0.1*COUNTIF('Data-Qtr1'!C56,"N/A")))),"")</f>
        <v/>
      </c>
      <c r="D57" s="172" t="str">
        <f>IF(M57=1,IF(ISBLANK('Data-Qtr1'!D56),"",(COUNTIF('Data-Qtr1'!D56,"Yes")+(0.1*COUNTIF('Data-Qtr1'!D56,"N/A")))),"")</f>
        <v/>
      </c>
      <c r="E57" s="172" t="str">
        <f>IF(M57=1,IF(ISBLANK('Data-Qtr1'!E56),"",(10*COUNTIF('Data-Qtr1'!E56,"Yes, nominated to self-administer")+COUNTIF('Data-Qtr1'!E56,"Yes, nominated NOT to self-administer"))),"")</f>
        <v/>
      </c>
      <c r="F57" s="172" t="str">
        <f>IF(M57=1,IF(ISBLANK('Data-Qtr1'!F56),"",(10*COUNTIF('Data-Qtr1'!F56,"Yes, reported difficulty swallowing medicines")+COUNTIF('Data-Qtr1'!F56,"Yes, reported NO difficulty swallowing medicines"))),"")</f>
        <v/>
      </c>
      <c r="G57" s="168" t="str">
        <f>IF(M57=1,IF('Data-Qtr1'!P56,0.1,IF(ISBLANK('Data-Qtr1'!G56),"",(COUNTIF('Data-Qtr1'!G56,"Yes")+(0.1*COUNTIF('Data-Qtr1'!G56,"N/A"))))),"")</f>
        <v/>
      </c>
      <c r="H57" s="169" t="str">
        <f>IF(M57=1,IF('Data-Qtr1'!Q56,0.1,IF(ISBLANK('Data-Qtr1'!H56),"",((COUNTIF('Data-Qtr1'!H56,"Yes")+(0.1*COUNTIF('Data-Qtr1'!H56,"N/A")))))),"")</f>
        <v/>
      </c>
      <c r="I57" s="173" t="str">
        <f>IF(M57=1,IF(ISBLANK('Data-Qtr1'!I56),"",(COUNTIF('Data-Qtr1'!I56,"Yes")+(0.1*COUNTIF('Data-Qtr1'!I56,"N/A")))),"")</f>
        <v/>
      </c>
      <c r="J57" s="173" t="str">
        <f>IF(M57=1,IF(ISBLANK('Data-Qtr1'!J56),"",(COUNTIF('Data-Qtr1'!J56,"Yes")+(0.1*COUNTIF('Data-Qtr1'!J56,"N/A")))),"")</f>
        <v/>
      </c>
      <c r="K57" s="174" t="str">
        <f>IF(M57=1,IF(ISBLANK('Data-Qtr1'!K56),"",(COUNTIF('Data-Qtr1'!K56,"Yes")+(0.1*COUNTIF('Data-Qtr1'!K56,"N/A")))),"")</f>
        <v/>
      </c>
      <c r="L57" s="119">
        <f>COUNTIF('Data-Qtr1'!C56:K56,"")</f>
        <v>9</v>
      </c>
      <c r="M57" s="74">
        <f>IF('Data-Qtr1'!R56,"",IF(L57&lt;9,1,0))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IF(M58=1,IF('Data-Qtr1'!C57="","",(COUNTIF('Data-Qtr1'!C57,"Yes")+(0.1*COUNTIF('Data-Qtr1'!C57,"N/A")))),"")</f>
        <v/>
      </c>
      <c r="D58" s="172" t="str">
        <f>IF(M58=1,IF(ISBLANK('Data-Qtr1'!D57),"",(COUNTIF('Data-Qtr1'!D57,"Yes")+(0.1*COUNTIF('Data-Qtr1'!D57,"N/A")))),"")</f>
        <v/>
      </c>
      <c r="E58" s="172" t="str">
        <f>IF(M58=1,IF(ISBLANK('Data-Qtr1'!E57),"",(10*COUNTIF('Data-Qtr1'!E57,"Yes, nominated to self-administer")+COUNTIF('Data-Qtr1'!E57,"Yes, nominated NOT to self-administer"))),"")</f>
        <v/>
      </c>
      <c r="F58" s="172" t="str">
        <f>IF(M58=1,IF(ISBLANK('Data-Qtr1'!F57),"",(10*COUNTIF('Data-Qtr1'!F57,"Yes, reported difficulty swallowing medicines")+COUNTIF('Data-Qtr1'!F57,"Yes, reported NO difficulty swallowing medicines"))),"")</f>
        <v/>
      </c>
      <c r="G58" s="168" t="str">
        <f>IF(M58=1,IF('Data-Qtr1'!P57,0.1,IF(ISBLANK('Data-Qtr1'!G57),"",(COUNTIF('Data-Qtr1'!G57,"Yes")+(0.1*COUNTIF('Data-Qtr1'!G57,"N/A"))))),"")</f>
        <v/>
      </c>
      <c r="H58" s="169" t="str">
        <f>IF(M58=1,IF('Data-Qtr1'!Q57,0.1,IF(ISBLANK('Data-Qtr1'!H57),"",((COUNTIF('Data-Qtr1'!H57,"Yes")+(0.1*COUNTIF('Data-Qtr1'!H57,"N/A")))))),"")</f>
        <v/>
      </c>
      <c r="I58" s="173" t="str">
        <f>IF(M58=1,IF(ISBLANK('Data-Qtr1'!I57),"",(COUNTIF('Data-Qtr1'!I57,"Yes")+(0.1*COUNTIF('Data-Qtr1'!I57,"N/A")))),"")</f>
        <v/>
      </c>
      <c r="J58" s="173" t="str">
        <f>IF(M58=1,IF(ISBLANK('Data-Qtr1'!J57),"",(COUNTIF('Data-Qtr1'!J57,"Yes")+(0.1*COUNTIF('Data-Qtr1'!J57,"N/A")))),"")</f>
        <v/>
      </c>
      <c r="K58" s="174" t="str">
        <f>IF(M58=1,IF(ISBLANK('Data-Qtr1'!K57),"",(COUNTIF('Data-Qtr1'!K57,"Yes")+(0.1*COUNTIF('Data-Qtr1'!K57,"N/A")))),"")</f>
        <v/>
      </c>
      <c r="L58" s="119">
        <f>COUNTIF('Data-Qtr1'!C57:K57,"")</f>
        <v>9</v>
      </c>
      <c r="M58" s="74">
        <f>IF('Data-Qtr1'!R57,"",IF(L58&lt;9,1,0))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IF(M59=1,IF('Data-Qtr1'!C58="","",(COUNTIF('Data-Qtr1'!C58,"Yes")+(0.1*COUNTIF('Data-Qtr1'!C58,"N/A")))),"")</f>
        <v/>
      </c>
      <c r="D59" s="172" t="str">
        <f>IF(M59=1,IF(ISBLANK('Data-Qtr1'!D58),"",(COUNTIF('Data-Qtr1'!D58,"Yes")+(0.1*COUNTIF('Data-Qtr1'!D58,"N/A")))),"")</f>
        <v/>
      </c>
      <c r="E59" s="172" t="str">
        <f>IF(M59=1,IF(ISBLANK('Data-Qtr1'!E58),"",(10*COUNTIF('Data-Qtr1'!E58,"Yes, nominated to self-administer")+COUNTIF('Data-Qtr1'!E58,"Yes, nominated NOT to self-administer"))),"")</f>
        <v/>
      </c>
      <c r="F59" s="172" t="str">
        <f>IF(M59=1,IF(ISBLANK('Data-Qtr1'!F58),"",(10*COUNTIF('Data-Qtr1'!F58,"Yes, reported difficulty swallowing medicines")+COUNTIF('Data-Qtr1'!F58,"Yes, reported NO difficulty swallowing medicines"))),"")</f>
        <v/>
      </c>
      <c r="G59" s="168" t="str">
        <f>IF(M59=1,IF('Data-Qtr1'!P58,0.1,IF(ISBLANK('Data-Qtr1'!G58),"",(COUNTIF('Data-Qtr1'!G58,"Yes")+(0.1*COUNTIF('Data-Qtr1'!G58,"N/A"))))),"")</f>
        <v/>
      </c>
      <c r="H59" s="169" t="str">
        <f>IF(M59=1,IF('Data-Qtr1'!Q58,0.1,IF(ISBLANK('Data-Qtr1'!H58),"",((COUNTIF('Data-Qtr1'!H58,"Yes")+(0.1*COUNTIF('Data-Qtr1'!H58,"N/A")))))),"")</f>
        <v/>
      </c>
      <c r="I59" s="173" t="str">
        <f>IF(M59=1,IF(ISBLANK('Data-Qtr1'!I58),"",(COUNTIF('Data-Qtr1'!I58,"Yes")+(0.1*COUNTIF('Data-Qtr1'!I58,"N/A")))),"")</f>
        <v/>
      </c>
      <c r="J59" s="173" t="str">
        <f>IF(M59=1,IF(ISBLANK('Data-Qtr1'!J58),"",(COUNTIF('Data-Qtr1'!J58,"Yes")+(0.1*COUNTIF('Data-Qtr1'!J58,"N/A")))),"")</f>
        <v/>
      </c>
      <c r="K59" s="174" t="str">
        <f>IF(M59=1,IF(ISBLANK('Data-Qtr1'!K58),"",(COUNTIF('Data-Qtr1'!K58,"Yes")+(0.1*COUNTIF('Data-Qtr1'!K58,"N/A")))),"")</f>
        <v/>
      </c>
      <c r="L59" s="119">
        <f>COUNTIF('Data-Qtr1'!C58:K58,"")</f>
        <v>9</v>
      </c>
      <c r="M59" s="74">
        <f>IF('Data-Qtr1'!R58,"",IF(L59&lt;9,1,0))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IF(M60=1,IF('Data-Qtr1'!C59="","",(COUNTIF('Data-Qtr1'!C59,"Yes")+(0.1*COUNTIF('Data-Qtr1'!C59,"N/A")))),"")</f>
        <v/>
      </c>
      <c r="D60" s="172" t="str">
        <f>IF(M60=1,IF(ISBLANK('Data-Qtr1'!D59),"",(COUNTIF('Data-Qtr1'!D59,"Yes")+(0.1*COUNTIF('Data-Qtr1'!D59,"N/A")))),"")</f>
        <v/>
      </c>
      <c r="E60" s="172" t="str">
        <f>IF(M60=1,IF(ISBLANK('Data-Qtr1'!E59),"",(10*COUNTIF('Data-Qtr1'!E59,"Yes, nominated to self-administer")+COUNTIF('Data-Qtr1'!E59,"Yes, nominated NOT to self-administer"))),"")</f>
        <v/>
      </c>
      <c r="F60" s="172" t="str">
        <f>IF(M60=1,IF(ISBLANK('Data-Qtr1'!F59),"",(10*COUNTIF('Data-Qtr1'!F59,"Yes, reported difficulty swallowing medicines")+COUNTIF('Data-Qtr1'!F59,"Yes, reported NO difficulty swallowing medicines"))),"")</f>
        <v/>
      </c>
      <c r="G60" s="168" t="str">
        <f>IF(M60=1,IF('Data-Qtr1'!P59,0.1,IF(ISBLANK('Data-Qtr1'!G59),"",(COUNTIF('Data-Qtr1'!G59,"Yes")+(0.1*COUNTIF('Data-Qtr1'!G59,"N/A"))))),"")</f>
        <v/>
      </c>
      <c r="H60" s="169" t="str">
        <f>IF(M60=1,IF('Data-Qtr1'!Q59,0.1,IF(ISBLANK('Data-Qtr1'!H59),"",((COUNTIF('Data-Qtr1'!H59,"Yes")+(0.1*COUNTIF('Data-Qtr1'!H59,"N/A")))))),"")</f>
        <v/>
      </c>
      <c r="I60" s="173" t="str">
        <f>IF(M60=1,IF(ISBLANK('Data-Qtr1'!I59),"",(COUNTIF('Data-Qtr1'!I59,"Yes")+(0.1*COUNTIF('Data-Qtr1'!I59,"N/A")))),"")</f>
        <v/>
      </c>
      <c r="J60" s="173" t="str">
        <f>IF(M60=1,IF(ISBLANK('Data-Qtr1'!J59),"",(COUNTIF('Data-Qtr1'!J59,"Yes")+(0.1*COUNTIF('Data-Qtr1'!J59,"N/A")))),"")</f>
        <v/>
      </c>
      <c r="K60" s="174" t="str">
        <f>IF(M60=1,IF(ISBLANK('Data-Qtr1'!K59),"",(COUNTIF('Data-Qtr1'!K59,"Yes")+(0.1*COUNTIF('Data-Qtr1'!K59,"N/A")))),"")</f>
        <v/>
      </c>
      <c r="L60" s="119">
        <f>COUNTIF('Data-Qtr1'!C59:K59,"")</f>
        <v>9</v>
      </c>
      <c r="M60" s="74">
        <f>IF('Data-Qtr1'!R59,"",IF(L60&lt;9,1,0))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IF(M61=1,IF('Data-Qtr1'!C60="","",(COUNTIF('Data-Qtr1'!C60,"Yes")+(0.1*COUNTIF('Data-Qtr1'!C60,"N/A")))),"")</f>
        <v/>
      </c>
      <c r="D61" s="172" t="str">
        <f>IF(M61=1,IF(ISBLANK('Data-Qtr1'!D60),"",(COUNTIF('Data-Qtr1'!D60,"Yes")+(0.1*COUNTIF('Data-Qtr1'!D60,"N/A")))),"")</f>
        <v/>
      </c>
      <c r="E61" s="172" t="str">
        <f>IF(M61=1,IF(ISBLANK('Data-Qtr1'!E60),"",(10*COUNTIF('Data-Qtr1'!E60,"Yes, nominated to self-administer")+COUNTIF('Data-Qtr1'!E60,"Yes, nominated NOT to self-administer"))),"")</f>
        <v/>
      </c>
      <c r="F61" s="172" t="str">
        <f>IF(M61=1,IF(ISBLANK('Data-Qtr1'!F60),"",(10*COUNTIF('Data-Qtr1'!F60,"Yes, reported difficulty swallowing medicines")+COUNTIF('Data-Qtr1'!F60,"Yes, reported NO difficulty swallowing medicines"))),"")</f>
        <v/>
      </c>
      <c r="G61" s="168" t="str">
        <f>IF(M61=1,IF('Data-Qtr1'!P60,0.1,IF(ISBLANK('Data-Qtr1'!G60),"",(COUNTIF('Data-Qtr1'!G60,"Yes")+(0.1*COUNTIF('Data-Qtr1'!G60,"N/A"))))),"")</f>
        <v/>
      </c>
      <c r="H61" s="169" t="str">
        <f>IF(M61=1,IF('Data-Qtr1'!Q60,0.1,IF(ISBLANK('Data-Qtr1'!H60),"",((COUNTIF('Data-Qtr1'!H60,"Yes")+(0.1*COUNTIF('Data-Qtr1'!H60,"N/A")))))),"")</f>
        <v/>
      </c>
      <c r="I61" s="173" t="str">
        <f>IF(M61=1,IF(ISBLANK('Data-Qtr1'!I60),"",(COUNTIF('Data-Qtr1'!I60,"Yes")+(0.1*COUNTIF('Data-Qtr1'!I60,"N/A")))),"")</f>
        <v/>
      </c>
      <c r="J61" s="173" t="str">
        <f>IF(M61=1,IF(ISBLANK('Data-Qtr1'!J60),"",(COUNTIF('Data-Qtr1'!J60,"Yes")+(0.1*COUNTIF('Data-Qtr1'!J60,"N/A")))),"")</f>
        <v/>
      </c>
      <c r="K61" s="174" t="str">
        <f>IF(M61=1,IF(ISBLANK('Data-Qtr1'!K60),"",(COUNTIF('Data-Qtr1'!K60,"Yes")+(0.1*COUNTIF('Data-Qtr1'!K60,"N/A")))),"")</f>
        <v/>
      </c>
      <c r="L61" s="119">
        <f>COUNTIF('Data-Qtr1'!C60:K60,"")</f>
        <v>9</v>
      </c>
      <c r="M61" s="74">
        <f>IF('Data-Qtr1'!R60,"",IF(L61&lt;9,1,0))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IF(M62=1,IF('Data-Qtr1'!C61="","",(COUNTIF('Data-Qtr1'!C61,"Yes")+(0.1*COUNTIF('Data-Qtr1'!C61,"N/A")))),"")</f>
        <v/>
      </c>
      <c r="D62" s="172" t="str">
        <f>IF(M62=1,IF(ISBLANK('Data-Qtr1'!D61),"",(COUNTIF('Data-Qtr1'!D61,"Yes")+(0.1*COUNTIF('Data-Qtr1'!D61,"N/A")))),"")</f>
        <v/>
      </c>
      <c r="E62" s="172" t="str">
        <f>IF(M62=1,IF(ISBLANK('Data-Qtr1'!E61),"",(10*COUNTIF('Data-Qtr1'!E61,"Yes, nominated to self-administer")+COUNTIF('Data-Qtr1'!E61,"Yes, nominated NOT to self-administer"))),"")</f>
        <v/>
      </c>
      <c r="F62" s="172" t="str">
        <f>IF(M62=1,IF(ISBLANK('Data-Qtr1'!F61),"",(10*COUNTIF('Data-Qtr1'!F61,"Yes, reported difficulty swallowing medicines")+COUNTIF('Data-Qtr1'!F61,"Yes, reported NO difficulty swallowing medicines"))),"")</f>
        <v/>
      </c>
      <c r="G62" s="168" t="str">
        <f>IF(M62=1,IF('Data-Qtr1'!P61,0.1,IF(ISBLANK('Data-Qtr1'!G61),"",(COUNTIF('Data-Qtr1'!G61,"Yes")+(0.1*COUNTIF('Data-Qtr1'!G61,"N/A"))))),"")</f>
        <v/>
      </c>
      <c r="H62" s="169" t="str">
        <f>IF(M62=1,IF('Data-Qtr1'!Q61,0.1,IF(ISBLANK('Data-Qtr1'!H61),"",((COUNTIF('Data-Qtr1'!H61,"Yes")+(0.1*COUNTIF('Data-Qtr1'!H61,"N/A")))))),"")</f>
        <v/>
      </c>
      <c r="I62" s="173" t="str">
        <f>IF(M62=1,IF(ISBLANK('Data-Qtr1'!I61),"",(COUNTIF('Data-Qtr1'!I61,"Yes")+(0.1*COUNTIF('Data-Qtr1'!I61,"N/A")))),"")</f>
        <v/>
      </c>
      <c r="J62" s="173" t="str">
        <f>IF(M62=1,IF(ISBLANK('Data-Qtr1'!J61),"",(COUNTIF('Data-Qtr1'!J61,"Yes")+(0.1*COUNTIF('Data-Qtr1'!J61,"N/A")))),"")</f>
        <v/>
      </c>
      <c r="K62" s="174" t="str">
        <f>IF(M62=1,IF(ISBLANK('Data-Qtr1'!K61),"",(COUNTIF('Data-Qtr1'!K61,"Yes")+(0.1*COUNTIF('Data-Qtr1'!K61,"N/A")))),"")</f>
        <v/>
      </c>
      <c r="L62" s="119">
        <f>COUNTIF('Data-Qtr1'!C61:K61,"")</f>
        <v>9</v>
      </c>
      <c r="M62" s="74">
        <f>IF('Data-Qtr1'!R61,"",IF(L62&lt;9,1,0))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IF(M63=1,IF('Data-Qtr1'!C62="","",(COUNTIF('Data-Qtr1'!C62,"Yes")+(0.1*COUNTIF('Data-Qtr1'!C62,"N/A")))),"")</f>
        <v/>
      </c>
      <c r="D63" s="172" t="str">
        <f>IF(M63=1,IF(ISBLANK('Data-Qtr1'!D62),"",(COUNTIF('Data-Qtr1'!D62,"Yes")+(0.1*COUNTIF('Data-Qtr1'!D62,"N/A")))),"")</f>
        <v/>
      </c>
      <c r="E63" s="172" t="str">
        <f>IF(M63=1,IF(ISBLANK('Data-Qtr1'!E62),"",(10*COUNTIF('Data-Qtr1'!E62,"Yes, nominated to self-administer")+COUNTIF('Data-Qtr1'!E62,"Yes, nominated NOT to self-administer"))),"")</f>
        <v/>
      </c>
      <c r="F63" s="172" t="str">
        <f>IF(M63=1,IF(ISBLANK('Data-Qtr1'!F62),"",(10*COUNTIF('Data-Qtr1'!F62,"Yes, reported difficulty swallowing medicines")+COUNTIF('Data-Qtr1'!F62,"Yes, reported NO difficulty swallowing medicines"))),"")</f>
        <v/>
      </c>
      <c r="G63" s="168" t="str">
        <f>IF(M63=1,IF('Data-Qtr1'!P62,0.1,IF(ISBLANK('Data-Qtr1'!G62),"",(COUNTIF('Data-Qtr1'!G62,"Yes")+(0.1*COUNTIF('Data-Qtr1'!G62,"N/A"))))),"")</f>
        <v/>
      </c>
      <c r="H63" s="169" t="str">
        <f>IF(M63=1,IF('Data-Qtr1'!Q62,0.1,IF(ISBLANK('Data-Qtr1'!H62),"",((COUNTIF('Data-Qtr1'!H62,"Yes")+(0.1*COUNTIF('Data-Qtr1'!H62,"N/A")))))),"")</f>
        <v/>
      </c>
      <c r="I63" s="173" t="str">
        <f>IF(M63=1,IF(ISBLANK('Data-Qtr1'!I62),"",(COUNTIF('Data-Qtr1'!I62,"Yes")+(0.1*COUNTIF('Data-Qtr1'!I62,"N/A")))),"")</f>
        <v/>
      </c>
      <c r="J63" s="173" t="str">
        <f>IF(M63=1,IF(ISBLANK('Data-Qtr1'!J62),"",(COUNTIF('Data-Qtr1'!J62,"Yes")+(0.1*COUNTIF('Data-Qtr1'!J62,"N/A")))),"")</f>
        <v/>
      </c>
      <c r="K63" s="174" t="str">
        <f>IF(M63=1,IF(ISBLANK('Data-Qtr1'!K62),"",(COUNTIF('Data-Qtr1'!K62,"Yes")+(0.1*COUNTIF('Data-Qtr1'!K62,"N/A")))),"")</f>
        <v/>
      </c>
      <c r="L63" s="119">
        <f>COUNTIF('Data-Qtr1'!C62:K62,"")</f>
        <v>9</v>
      </c>
      <c r="M63" s="74">
        <f>IF('Data-Qtr1'!R62,"",IF(L63&lt;9,1,0))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IF(M64=1,IF('Data-Qtr1'!C63="","",(COUNTIF('Data-Qtr1'!C63,"Yes")+(0.1*COUNTIF('Data-Qtr1'!C63,"N/A")))),"")</f>
        <v/>
      </c>
      <c r="D64" s="172" t="str">
        <f>IF(M64=1,IF(ISBLANK('Data-Qtr1'!D63),"",(COUNTIF('Data-Qtr1'!D63,"Yes")+(0.1*COUNTIF('Data-Qtr1'!D63,"N/A")))),"")</f>
        <v/>
      </c>
      <c r="E64" s="172" t="str">
        <f>IF(M64=1,IF(ISBLANK('Data-Qtr1'!E63),"",(10*COUNTIF('Data-Qtr1'!E63,"Yes, nominated to self-administer")+COUNTIF('Data-Qtr1'!E63,"Yes, nominated NOT to self-administer"))),"")</f>
        <v/>
      </c>
      <c r="F64" s="172" t="str">
        <f>IF(M64=1,IF(ISBLANK('Data-Qtr1'!F63),"",(10*COUNTIF('Data-Qtr1'!F63,"Yes, reported difficulty swallowing medicines")+COUNTIF('Data-Qtr1'!F63,"Yes, reported NO difficulty swallowing medicines"))),"")</f>
        <v/>
      </c>
      <c r="G64" s="168" t="str">
        <f>IF(M64=1,IF('Data-Qtr1'!P63,0.1,IF(ISBLANK('Data-Qtr1'!G63),"",(COUNTIF('Data-Qtr1'!G63,"Yes")+(0.1*COUNTIF('Data-Qtr1'!G63,"N/A"))))),"")</f>
        <v/>
      </c>
      <c r="H64" s="169" t="str">
        <f>IF(M64=1,IF('Data-Qtr1'!Q63,0.1,IF(ISBLANK('Data-Qtr1'!H63),"",((COUNTIF('Data-Qtr1'!H63,"Yes")+(0.1*COUNTIF('Data-Qtr1'!H63,"N/A")))))),"")</f>
        <v/>
      </c>
      <c r="I64" s="173" t="str">
        <f>IF(M64=1,IF(ISBLANK('Data-Qtr1'!I63),"",(COUNTIF('Data-Qtr1'!I63,"Yes")+(0.1*COUNTIF('Data-Qtr1'!I63,"N/A")))),"")</f>
        <v/>
      </c>
      <c r="J64" s="173" t="str">
        <f>IF(M64=1,IF(ISBLANK('Data-Qtr1'!J63),"",(COUNTIF('Data-Qtr1'!J63,"Yes")+(0.1*COUNTIF('Data-Qtr1'!J63,"N/A")))),"")</f>
        <v/>
      </c>
      <c r="K64" s="174" t="str">
        <f>IF(M64=1,IF(ISBLANK('Data-Qtr1'!K63),"",(COUNTIF('Data-Qtr1'!K63,"Yes")+(0.1*COUNTIF('Data-Qtr1'!K63,"N/A")))),"")</f>
        <v/>
      </c>
      <c r="L64" s="119">
        <f>COUNTIF('Data-Qtr1'!C63:K63,"")</f>
        <v>9</v>
      </c>
      <c r="M64" s="74">
        <f>IF('Data-Qtr1'!R63,"",IF(L64&lt;9,1,0))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IF(M65=1,IF('Data-Qtr1'!C64="","",(COUNTIF('Data-Qtr1'!C64,"Yes")+(0.1*COUNTIF('Data-Qtr1'!C64,"N/A")))),"")</f>
        <v/>
      </c>
      <c r="D65" s="172" t="str">
        <f>IF(M65=1,IF(ISBLANK('Data-Qtr1'!D64),"",(COUNTIF('Data-Qtr1'!D64,"Yes")+(0.1*COUNTIF('Data-Qtr1'!D64,"N/A")))),"")</f>
        <v/>
      </c>
      <c r="E65" s="172" t="str">
        <f>IF(M65=1,IF(ISBLANK('Data-Qtr1'!E64),"",(10*COUNTIF('Data-Qtr1'!E64,"Yes, nominated to self-administer")+COUNTIF('Data-Qtr1'!E64,"Yes, nominated NOT to self-administer"))),"")</f>
        <v/>
      </c>
      <c r="F65" s="172" t="str">
        <f>IF(M65=1,IF(ISBLANK('Data-Qtr1'!F64),"",(10*COUNTIF('Data-Qtr1'!F64,"Yes, reported difficulty swallowing medicines")+COUNTIF('Data-Qtr1'!F64,"Yes, reported NO difficulty swallowing medicines"))),"")</f>
        <v/>
      </c>
      <c r="G65" s="168" t="str">
        <f>IF(M65=1,IF('Data-Qtr1'!P64,0.1,IF(ISBLANK('Data-Qtr1'!G64),"",(COUNTIF('Data-Qtr1'!G64,"Yes")+(0.1*COUNTIF('Data-Qtr1'!G64,"N/A"))))),"")</f>
        <v/>
      </c>
      <c r="H65" s="169" t="str">
        <f>IF(M65=1,IF('Data-Qtr1'!Q64,0.1,IF(ISBLANK('Data-Qtr1'!H64),"",((COUNTIF('Data-Qtr1'!H64,"Yes")+(0.1*COUNTIF('Data-Qtr1'!H64,"N/A")))))),"")</f>
        <v/>
      </c>
      <c r="I65" s="173" t="str">
        <f>IF(M65=1,IF(ISBLANK('Data-Qtr1'!I64),"",(COUNTIF('Data-Qtr1'!I64,"Yes")+(0.1*COUNTIF('Data-Qtr1'!I64,"N/A")))),"")</f>
        <v/>
      </c>
      <c r="J65" s="173" t="str">
        <f>IF(M65=1,IF(ISBLANK('Data-Qtr1'!J64),"",(COUNTIF('Data-Qtr1'!J64,"Yes")+(0.1*COUNTIF('Data-Qtr1'!J64,"N/A")))),"")</f>
        <v/>
      </c>
      <c r="K65" s="174" t="str">
        <f>IF(M65=1,IF(ISBLANK('Data-Qtr1'!K64),"",(COUNTIF('Data-Qtr1'!K64,"Yes")+(0.1*COUNTIF('Data-Qtr1'!K64,"N/A")))),"")</f>
        <v/>
      </c>
      <c r="L65" s="119">
        <f>COUNTIF('Data-Qtr1'!C64:K64,"")</f>
        <v>9</v>
      </c>
      <c r="M65" s="74">
        <f>IF('Data-Qtr1'!R64,"",IF(L65&lt;9,1,0))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IF(M66=1,IF('Data-Qtr1'!C65="","",(COUNTIF('Data-Qtr1'!C65,"Yes")+(0.1*COUNTIF('Data-Qtr1'!C65,"N/A")))),"")</f>
        <v/>
      </c>
      <c r="D66" s="172" t="str">
        <f>IF(M66=1,IF(ISBLANK('Data-Qtr1'!D65),"",(COUNTIF('Data-Qtr1'!D65,"Yes")+(0.1*COUNTIF('Data-Qtr1'!D65,"N/A")))),"")</f>
        <v/>
      </c>
      <c r="E66" s="172" t="str">
        <f>IF(M66=1,IF(ISBLANK('Data-Qtr1'!E65),"",(10*COUNTIF('Data-Qtr1'!E65,"Yes, nominated to self-administer")+COUNTIF('Data-Qtr1'!E65,"Yes, nominated NOT to self-administer"))),"")</f>
        <v/>
      </c>
      <c r="F66" s="172" t="str">
        <f>IF(M66=1,IF(ISBLANK('Data-Qtr1'!F65),"",(10*COUNTIF('Data-Qtr1'!F65,"Yes, reported difficulty swallowing medicines")+COUNTIF('Data-Qtr1'!F65,"Yes, reported NO difficulty swallowing medicines"))),"")</f>
        <v/>
      </c>
      <c r="G66" s="168" t="str">
        <f>IF(M66=1,IF('Data-Qtr1'!P65,0.1,IF(ISBLANK('Data-Qtr1'!G65),"",(COUNTIF('Data-Qtr1'!G65,"Yes")+(0.1*COUNTIF('Data-Qtr1'!G65,"N/A"))))),"")</f>
        <v/>
      </c>
      <c r="H66" s="169" t="str">
        <f>IF(M66=1,IF('Data-Qtr1'!Q65,0.1,IF(ISBLANK('Data-Qtr1'!H65),"",((COUNTIF('Data-Qtr1'!H65,"Yes")+(0.1*COUNTIF('Data-Qtr1'!H65,"N/A")))))),"")</f>
        <v/>
      </c>
      <c r="I66" s="173" t="str">
        <f>IF(M66=1,IF(ISBLANK('Data-Qtr1'!I65),"",(COUNTIF('Data-Qtr1'!I65,"Yes")+(0.1*COUNTIF('Data-Qtr1'!I65,"N/A")))),"")</f>
        <v/>
      </c>
      <c r="J66" s="173" t="str">
        <f>IF(M66=1,IF(ISBLANK('Data-Qtr1'!J65),"",(COUNTIF('Data-Qtr1'!J65,"Yes")+(0.1*COUNTIF('Data-Qtr1'!J65,"N/A")))),"")</f>
        <v/>
      </c>
      <c r="K66" s="174" t="str">
        <f>IF(M66=1,IF(ISBLANK('Data-Qtr1'!K65),"",(COUNTIF('Data-Qtr1'!K65,"Yes")+(0.1*COUNTIF('Data-Qtr1'!K65,"N/A")))),"")</f>
        <v/>
      </c>
      <c r="L66" s="148">
        <f>COUNTIF('Data-Qtr1'!C65:K65,"")</f>
        <v>9</v>
      </c>
      <c r="M66" s="74">
        <f>IF('Data-Qtr1'!R65,"",IF(L66&lt;9,1,0))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IF(M67=1,IF('Data-Qtr1'!C66="","",(COUNTIF('Data-Qtr1'!C66,"Yes")+(0.1*COUNTIF('Data-Qtr1'!C66,"N/A")))),"")</f>
        <v/>
      </c>
      <c r="D67" s="172" t="str">
        <f>IF(M67=1,IF(ISBLANK('Data-Qtr1'!D66),"",(COUNTIF('Data-Qtr1'!D66,"Yes")+(0.1*COUNTIF('Data-Qtr1'!D66,"N/A")))),"")</f>
        <v/>
      </c>
      <c r="E67" s="172" t="str">
        <f>IF(M67=1,IF(ISBLANK('Data-Qtr1'!E66),"",(10*COUNTIF('Data-Qtr1'!E66,"Yes, nominated to self-administer")+COUNTIF('Data-Qtr1'!E66,"Yes, nominated NOT to self-administer"))),"")</f>
        <v/>
      </c>
      <c r="F67" s="172" t="str">
        <f>IF(M67=1,IF(ISBLANK('Data-Qtr1'!F66),"",(10*COUNTIF('Data-Qtr1'!F66,"Yes, reported difficulty swallowing medicines")+COUNTIF('Data-Qtr1'!F66,"Yes, reported NO difficulty swallowing medicines"))),"")</f>
        <v/>
      </c>
      <c r="G67" s="168" t="str">
        <f>IF(M67=1,IF('Data-Qtr1'!P66,0.1,IF(ISBLANK('Data-Qtr1'!G66),"",(COUNTIF('Data-Qtr1'!G66,"Yes")+(0.1*COUNTIF('Data-Qtr1'!G66,"N/A"))))),"")</f>
        <v/>
      </c>
      <c r="H67" s="169" t="str">
        <f>IF(M67=1,IF('Data-Qtr1'!Q66,0.1,IF(ISBLANK('Data-Qtr1'!H66),"",((COUNTIF('Data-Qtr1'!H66,"Yes")+(0.1*COUNTIF('Data-Qtr1'!H66,"N/A")))))),"")</f>
        <v/>
      </c>
      <c r="I67" s="173" t="str">
        <f>IF(M67=1,IF(ISBLANK('Data-Qtr1'!I66),"",(COUNTIF('Data-Qtr1'!I66,"Yes")+(0.1*COUNTIF('Data-Qtr1'!I66,"N/A")))),"")</f>
        <v/>
      </c>
      <c r="J67" s="173" t="str">
        <f>IF(M67=1,IF(ISBLANK('Data-Qtr1'!J66),"",(COUNTIF('Data-Qtr1'!J66,"Yes")+(0.1*COUNTIF('Data-Qtr1'!J66,"N/A")))),"")</f>
        <v/>
      </c>
      <c r="K67" s="174" t="str">
        <f>IF(M67=1,IF(ISBLANK('Data-Qtr1'!K66),"",(COUNTIF('Data-Qtr1'!K66,"Yes")+(0.1*COUNTIF('Data-Qtr1'!K66,"N/A")))),"")</f>
        <v/>
      </c>
      <c r="L67" s="119">
        <f>COUNTIF('Data-Qtr1'!C66:K66,"")</f>
        <v>9</v>
      </c>
      <c r="M67" s="74">
        <f>IF('Data-Qtr1'!R66,"",IF(L67&lt;9,1,0))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IF(M68=1,IF('Data-Qtr1'!C67="","",(COUNTIF('Data-Qtr1'!C67,"Yes")+(0.1*COUNTIF('Data-Qtr1'!C67,"N/A")))),"")</f>
        <v/>
      </c>
      <c r="D68" s="172" t="str">
        <f>IF(M68=1,IF(ISBLANK('Data-Qtr1'!D67),"",(COUNTIF('Data-Qtr1'!D67,"Yes")+(0.1*COUNTIF('Data-Qtr1'!D67,"N/A")))),"")</f>
        <v/>
      </c>
      <c r="E68" s="172" t="str">
        <f>IF(M68=1,IF(ISBLANK('Data-Qtr1'!E67),"",(10*COUNTIF('Data-Qtr1'!E67,"Yes, nominated to self-administer")+COUNTIF('Data-Qtr1'!E67,"Yes, nominated NOT to self-administer"))),"")</f>
        <v/>
      </c>
      <c r="F68" s="172" t="str">
        <f>IF(M68=1,IF(ISBLANK('Data-Qtr1'!F67),"",(10*COUNTIF('Data-Qtr1'!F67,"Yes, reported difficulty swallowing medicines")+COUNTIF('Data-Qtr1'!F67,"Yes, reported NO difficulty swallowing medicines"))),"")</f>
        <v/>
      </c>
      <c r="G68" s="168" t="str">
        <f>IF(M68=1,IF('Data-Qtr1'!P67,0.1,IF(ISBLANK('Data-Qtr1'!G67),"",(COUNTIF('Data-Qtr1'!G67,"Yes")+(0.1*COUNTIF('Data-Qtr1'!G67,"N/A"))))),"")</f>
        <v/>
      </c>
      <c r="H68" s="169" t="str">
        <f>IF(M68=1,IF('Data-Qtr1'!Q67,0.1,IF(ISBLANK('Data-Qtr1'!H67),"",((COUNTIF('Data-Qtr1'!H67,"Yes")+(0.1*COUNTIF('Data-Qtr1'!H67,"N/A")))))),"")</f>
        <v/>
      </c>
      <c r="I68" s="173" t="str">
        <f>IF(M68=1,IF(ISBLANK('Data-Qtr1'!I67),"",(COUNTIF('Data-Qtr1'!I67,"Yes")+(0.1*COUNTIF('Data-Qtr1'!I67,"N/A")))),"")</f>
        <v/>
      </c>
      <c r="J68" s="173" t="str">
        <f>IF(M68=1,IF(ISBLANK('Data-Qtr1'!J67),"",(COUNTIF('Data-Qtr1'!J67,"Yes")+(0.1*COUNTIF('Data-Qtr1'!J67,"N/A")))),"")</f>
        <v/>
      </c>
      <c r="K68" s="174" t="str">
        <f>IF(M68=1,IF(ISBLANK('Data-Qtr1'!K67),"",(COUNTIF('Data-Qtr1'!K67,"Yes")+(0.1*COUNTIF('Data-Qtr1'!K67,"N/A")))),"")</f>
        <v/>
      </c>
      <c r="L68" s="119">
        <f>COUNTIF('Data-Qtr1'!C67:K67,"")</f>
        <v>9</v>
      </c>
      <c r="M68" s="74">
        <f>IF('Data-Qtr1'!R67,"",IF(L68&lt;9,1,0))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IF(M69=1,IF('Data-Qtr1'!C68="","",(COUNTIF('Data-Qtr1'!C68,"Yes")+(0.1*COUNTIF('Data-Qtr1'!C68,"N/A")))),"")</f>
        <v/>
      </c>
      <c r="D69" s="172" t="str">
        <f>IF(M69=1,IF(ISBLANK('Data-Qtr1'!D68),"",(COUNTIF('Data-Qtr1'!D68,"Yes")+(0.1*COUNTIF('Data-Qtr1'!D68,"N/A")))),"")</f>
        <v/>
      </c>
      <c r="E69" s="172" t="str">
        <f>IF(M69=1,IF(ISBLANK('Data-Qtr1'!E68),"",(10*COUNTIF('Data-Qtr1'!E68,"Yes, nominated to self-administer")+COUNTIF('Data-Qtr1'!E68,"Yes, nominated NOT to self-administer"))),"")</f>
        <v/>
      </c>
      <c r="F69" s="172" t="str">
        <f>IF(M69=1,IF(ISBLANK('Data-Qtr1'!F68),"",(10*COUNTIF('Data-Qtr1'!F68,"Yes, reported difficulty swallowing medicines")+COUNTIF('Data-Qtr1'!F68,"Yes, reported NO difficulty swallowing medicines"))),"")</f>
        <v/>
      </c>
      <c r="G69" s="168" t="str">
        <f>IF(M69=1,IF('Data-Qtr1'!P68,0.1,IF(ISBLANK('Data-Qtr1'!G68),"",(COUNTIF('Data-Qtr1'!G68,"Yes")+(0.1*COUNTIF('Data-Qtr1'!G68,"N/A"))))),"")</f>
        <v/>
      </c>
      <c r="H69" s="169" t="str">
        <f>IF(M69=1,IF('Data-Qtr1'!Q68,0.1,IF(ISBLANK('Data-Qtr1'!H68),"",((COUNTIF('Data-Qtr1'!H68,"Yes")+(0.1*COUNTIF('Data-Qtr1'!H68,"N/A")))))),"")</f>
        <v/>
      </c>
      <c r="I69" s="173" t="str">
        <f>IF(M69=1,IF(ISBLANK('Data-Qtr1'!I68),"",(COUNTIF('Data-Qtr1'!I68,"Yes")+(0.1*COUNTIF('Data-Qtr1'!I68,"N/A")))),"")</f>
        <v/>
      </c>
      <c r="J69" s="173" t="str">
        <f>IF(M69=1,IF(ISBLANK('Data-Qtr1'!J68),"",(COUNTIF('Data-Qtr1'!J68,"Yes")+(0.1*COUNTIF('Data-Qtr1'!J68,"N/A")))),"")</f>
        <v/>
      </c>
      <c r="K69" s="174" t="str">
        <f>IF(M69=1,IF(ISBLANK('Data-Qtr1'!K68),"",(COUNTIF('Data-Qtr1'!K68,"Yes")+(0.1*COUNTIF('Data-Qtr1'!K68,"N/A")))),"")</f>
        <v/>
      </c>
      <c r="L69" s="119">
        <f>COUNTIF('Data-Qtr1'!C68:K68,"")</f>
        <v>9</v>
      </c>
      <c r="M69" s="74">
        <f>IF('Data-Qtr1'!R68,"",IF(L69&lt;9,1,0))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IF(M70=1,IF('Data-Qtr1'!C69="","",(COUNTIF('Data-Qtr1'!C69,"Yes")+(0.1*COUNTIF('Data-Qtr1'!C69,"N/A")))),"")</f>
        <v/>
      </c>
      <c r="D70" s="172" t="str">
        <f>IF(M70=1,IF(ISBLANK('Data-Qtr1'!D69),"",(COUNTIF('Data-Qtr1'!D69,"Yes")+(0.1*COUNTIF('Data-Qtr1'!D69,"N/A")))),"")</f>
        <v/>
      </c>
      <c r="E70" s="172" t="str">
        <f>IF(M70=1,IF(ISBLANK('Data-Qtr1'!E69),"",(10*COUNTIF('Data-Qtr1'!E69,"Yes, nominated to self-administer")+COUNTIF('Data-Qtr1'!E69,"Yes, nominated NOT to self-administer"))),"")</f>
        <v/>
      </c>
      <c r="F70" s="172" t="str">
        <f>IF(M70=1,IF(ISBLANK('Data-Qtr1'!F69),"",(10*COUNTIF('Data-Qtr1'!F69,"Yes, reported difficulty swallowing medicines")+COUNTIF('Data-Qtr1'!F69,"Yes, reported NO difficulty swallowing medicines"))),"")</f>
        <v/>
      </c>
      <c r="G70" s="168" t="str">
        <f>IF(M70=1,IF('Data-Qtr1'!P69,0.1,IF(ISBLANK('Data-Qtr1'!G69),"",(COUNTIF('Data-Qtr1'!G69,"Yes")+(0.1*COUNTIF('Data-Qtr1'!G69,"N/A"))))),"")</f>
        <v/>
      </c>
      <c r="H70" s="169" t="str">
        <f>IF(M70=1,IF('Data-Qtr1'!Q69,0.1,IF(ISBLANK('Data-Qtr1'!H69),"",((COUNTIF('Data-Qtr1'!H69,"Yes")+(0.1*COUNTIF('Data-Qtr1'!H69,"N/A")))))),"")</f>
        <v/>
      </c>
      <c r="I70" s="173" t="str">
        <f>IF(M70=1,IF(ISBLANK('Data-Qtr1'!I69),"",(COUNTIF('Data-Qtr1'!I69,"Yes")+(0.1*COUNTIF('Data-Qtr1'!I69,"N/A")))),"")</f>
        <v/>
      </c>
      <c r="J70" s="173" t="str">
        <f>IF(M70=1,IF(ISBLANK('Data-Qtr1'!J69),"",(COUNTIF('Data-Qtr1'!J69,"Yes")+(0.1*COUNTIF('Data-Qtr1'!J69,"N/A")))),"")</f>
        <v/>
      </c>
      <c r="K70" s="174" t="str">
        <f>IF(M70=1,IF(ISBLANK('Data-Qtr1'!K69),"",(COUNTIF('Data-Qtr1'!K69,"Yes")+(0.1*COUNTIF('Data-Qtr1'!K69,"N/A")))),"")</f>
        <v/>
      </c>
      <c r="L70" s="119">
        <f>COUNTIF('Data-Qtr1'!C69:K69,"")</f>
        <v>9</v>
      </c>
      <c r="M70" s="74">
        <f>IF('Data-Qtr1'!R69,"",IF(L70&lt;9,1,0))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IF(M71=1,IF('Data-Qtr1'!C70="","",(COUNTIF('Data-Qtr1'!C70,"Yes")+(0.1*COUNTIF('Data-Qtr1'!C70,"N/A")))),"")</f>
        <v/>
      </c>
      <c r="D71" s="172" t="str">
        <f>IF(M71=1,IF(ISBLANK('Data-Qtr1'!D70),"",(COUNTIF('Data-Qtr1'!D70,"Yes")+(0.1*COUNTIF('Data-Qtr1'!D70,"N/A")))),"")</f>
        <v/>
      </c>
      <c r="E71" s="172" t="str">
        <f>IF(M71=1,IF(ISBLANK('Data-Qtr1'!E70),"",(10*COUNTIF('Data-Qtr1'!E70,"Yes, nominated to self-administer")+COUNTIF('Data-Qtr1'!E70,"Yes, nominated NOT to self-administer"))),"")</f>
        <v/>
      </c>
      <c r="F71" s="172" t="str">
        <f>IF(M71=1,IF(ISBLANK('Data-Qtr1'!F70),"",(10*COUNTIF('Data-Qtr1'!F70,"Yes, reported difficulty swallowing medicines")+COUNTIF('Data-Qtr1'!F70,"Yes, reported NO difficulty swallowing medicines"))),"")</f>
        <v/>
      </c>
      <c r="G71" s="168" t="str">
        <f>IF(M71=1,IF('Data-Qtr1'!P70,0.1,IF(ISBLANK('Data-Qtr1'!G70),"",(COUNTIF('Data-Qtr1'!G70,"Yes")+(0.1*COUNTIF('Data-Qtr1'!G70,"N/A"))))),"")</f>
        <v/>
      </c>
      <c r="H71" s="169" t="str">
        <f>IF(M71=1,IF('Data-Qtr1'!Q70,0.1,IF(ISBLANK('Data-Qtr1'!H70),"",((COUNTIF('Data-Qtr1'!H70,"Yes")+(0.1*COUNTIF('Data-Qtr1'!H70,"N/A")))))),"")</f>
        <v/>
      </c>
      <c r="I71" s="173" t="str">
        <f>IF(M71=1,IF(ISBLANK('Data-Qtr1'!I70),"",(COUNTIF('Data-Qtr1'!I70,"Yes")+(0.1*COUNTIF('Data-Qtr1'!I70,"N/A")))),"")</f>
        <v/>
      </c>
      <c r="J71" s="173" t="str">
        <f>IF(M71=1,IF(ISBLANK('Data-Qtr1'!J70),"",(COUNTIF('Data-Qtr1'!J70,"Yes")+(0.1*COUNTIF('Data-Qtr1'!J70,"N/A")))),"")</f>
        <v/>
      </c>
      <c r="K71" s="174" t="str">
        <f>IF(M71=1,IF(ISBLANK('Data-Qtr1'!K70),"",(COUNTIF('Data-Qtr1'!K70,"Yes")+(0.1*COUNTIF('Data-Qtr1'!K70,"N/A")))),"")</f>
        <v/>
      </c>
      <c r="L71" s="119">
        <f>COUNTIF('Data-Qtr1'!C70:K70,"")</f>
        <v>9</v>
      </c>
      <c r="M71" s="74">
        <f>IF('Data-Qtr1'!R70,"",IF(L71&lt;9,1,0))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IF(M72=1,IF('Data-Qtr1'!C71="","",(COUNTIF('Data-Qtr1'!C71,"Yes")+(0.1*COUNTIF('Data-Qtr1'!C71,"N/A")))),"")</f>
        <v/>
      </c>
      <c r="D72" s="172" t="str">
        <f>IF(M72=1,IF(ISBLANK('Data-Qtr1'!D71),"",(COUNTIF('Data-Qtr1'!D71,"Yes")+(0.1*COUNTIF('Data-Qtr1'!D71,"N/A")))),"")</f>
        <v/>
      </c>
      <c r="E72" s="172" t="str">
        <f>IF(M72=1,IF(ISBLANK('Data-Qtr1'!E71),"",(10*COUNTIF('Data-Qtr1'!E71,"Yes, nominated to self-administer")+COUNTIF('Data-Qtr1'!E71,"Yes, nominated NOT to self-administer"))),"")</f>
        <v/>
      </c>
      <c r="F72" s="172" t="str">
        <f>IF(M72=1,IF(ISBLANK('Data-Qtr1'!F71),"",(10*COUNTIF('Data-Qtr1'!F71,"Yes, reported difficulty swallowing medicines")+COUNTIF('Data-Qtr1'!F71,"Yes, reported NO difficulty swallowing medicines"))),"")</f>
        <v/>
      </c>
      <c r="G72" s="168" t="str">
        <f>IF(M72=1,IF('Data-Qtr1'!P71,0.1,IF(ISBLANK('Data-Qtr1'!G71),"",(COUNTIF('Data-Qtr1'!G71,"Yes")+(0.1*COUNTIF('Data-Qtr1'!G71,"N/A"))))),"")</f>
        <v/>
      </c>
      <c r="H72" s="169" t="str">
        <f>IF(M72=1,IF('Data-Qtr1'!Q71,0.1,IF(ISBLANK('Data-Qtr1'!H71),"",((COUNTIF('Data-Qtr1'!H71,"Yes")+(0.1*COUNTIF('Data-Qtr1'!H71,"N/A")))))),"")</f>
        <v/>
      </c>
      <c r="I72" s="173" t="str">
        <f>IF(M72=1,IF(ISBLANK('Data-Qtr1'!I71),"",(COUNTIF('Data-Qtr1'!I71,"Yes")+(0.1*COUNTIF('Data-Qtr1'!I71,"N/A")))),"")</f>
        <v/>
      </c>
      <c r="J72" s="173" t="str">
        <f>IF(M72=1,IF(ISBLANK('Data-Qtr1'!J71),"",(COUNTIF('Data-Qtr1'!J71,"Yes")+(0.1*COUNTIF('Data-Qtr1'!J71,"N/A")))),"")</f>
        <v/>
      </c>
      <c r="K72" s="174" t="str">
        <f>IF(M72=1,IF(ISBLANK('Data-Qtr1'!K71),"",(COUNTIF('Data-Qtr1'!K71,"Yes")+(0.1*COUNTIF('Data-Qtr1'!K71,"N/A")))),"")</f>
        <v/>
      </c>
      <c r="L72" s="119">
        <f>COUNTIF('Data-Qtr1'!C71:K71,"")</f>
        <v>9</v>
      </c>
      <c r="M72" s="74">
        <f>IF('Data-Qtr1'!R71,"",IF(L72&lt;9,1,0))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IF(M73=1,IF('Data-Qtr1'!C72="","",(COUNTIF('Data-Qtr1'!C72,"Yes")+(0.1*COUNTIF('Data-Qtr1'!C72,"N/A")))),"")</f>
        <v/>
      </c>
      <c r="D73" s="172" t="str">
        <f>IF(M73=1,IF(ISBLANK('Data-Qtr1'!D72),"",(COUNTIF('Data-Qtr1'!D72,"Yes")+(0.1*COUNTIF('Data-Qtr1'!D72,"N/A")))),"")</f>
        <v/>
      </c>
      <c r="E73" s="172" t="str">
        <f>IF(M73=1,IF(ISBLANK('Data-Qtr1'!E72),"",(10*COUNTIF('Data-Qtr1'!E72,"Yes, nominated to self-administer")+COUNTIF('Data-Qtr1'!E72,"Yes, nominated NOT to self-administer"))),"")</f>
        <v/>
      </c>
      <c r="F73" s="172" t="str">
        <f>IF(M73=1,IF(ISBLANK('Data-Qtr1'!F72),"",(10*COUNTIF('Data-Qtr1'!F72,"Yes, reported difficulty swallowing medicines")+COUNTIF('Data-Qtr1'!F72,"Yes, reported NO difficulty swallowing medicines"))),"")</f>
        <v/>
      </c>
      <c r="G73" s="168" t="str">
        <f>IF(M73=1,IF('Data-Qtr1'!P72,0.1,IF(ISBLANK('Data-Qtr1'!G72),"",(COUNTIF('Data-Qtr1'!G72,"Yes")+(0.1*COUNTIF('Data-Qtr1'!G72,"N/A"))))),"")</f>
        <v/>
      </c>
      <c r="H73" s="169" t="str">
        <f>IF(M73=1,IF('Data-Qtr1'!Q72,0.1,IF(ISBLANK('Data-Qtr1'!H72),"",((COUNTIF('Data-Qtr1'!H72,"Yes")+(0.1*COUNTIF('Data-Qtr1'!H72,"N/A")))))),"")</f>
        <v/>
      </c>
      <c r="I73" s="173" t="str">
        <f>IF(M73=1,IF(ISBLANK('Data-Qtr1'!I72),"",(COUNTIF('Data-Qtr1'!I72,"Yes")+(0.1*COUNTIF('Data-Qtr1'!I72,"N/A")))),"")</f>
        <v/>
      </c>
      <c r="J73" s="173" t="str">
        <f>IF(M73=1,IF(ISBLANK('Data-Qtr1'!J72),"",(COUNTIF('Data-Qtr1'!J72,"Yes")+(0.1*COUNTIF('Data-Qtr1'!J72,"N/A")))),"")</f>
        <v/>
      </c>
      <c r="K73" s="174" t="str">
        <f>IF(M73=1,IF(ISBLANK('Data-Qtr1'!K72),"",(COUNTIF('Data-Qtr1'!K72,"Yes")+(0.1*COUNTIF('Data-Qtr1'!K72,"N/A")))),"")</f>
        <v/>
      </c>
      <c r="L73" s="119">
        <f>COUNTIF('Data-Qtr1'!C72:K72,"")</f>
        <v>9</v>
      </c>
      <c r="M73" s="74">
        <f>IF('Data-Qtr1'!R72,"",IF(L73&lt;9,1,0))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IF(M74=1,IF('Data-Qtr1'!C73="","",(COUNTIF('Data-Qtr1'!C73,"Yes")+(0.1*COUNTIF('Data-Qtr1'!C73,"N/A")))),"")</f>
        <v/>
      </c>
      <c r="D74" s="172" t="str">
        <f>IF(M74=1,IF(ISBLANK('Data-Qtr1'!D73),"",(COUNTIF('Data-Qtr1'!D73,"Yes")+(0.1*COUNTIF('Data-Qtr1'!D73,"N/A")))),"")</f>
        <v/>
      </c>
      <c r="E74" s="172" t="str">
        <f>IF(M74=1,IF(ISBLANK('Data-Qtr1'!E73),"",(10*COUNTIF('Data-Qtr1'!E73,"Yes, nominated to self-administer")+COUNTIF('Data-Qtr1'!E73,"Yes, nominated NOT to self-administer"))),"")</f>
        <v/>
      </c>
      <c r="F74" s="172" t="str">
        <f>IF(M74=1,IF(ISBLANK('Data-Qtr1'!F73),"",(10*COUNTIF('Data-Qtr1'!F73,"Yes, reported difficulty swallowing medicines")+COUNTIF('Data-Qtr1'!F73,"Yes, reported NO difficulty swallowing medicines"))),"")</f>
        <v/>
      </c>
      <c r="G74" s="168" t="str">
        <f>IF(M74=1,IF('Data-Qtr1'!P73,0.1,IF(ISBLANK('Data-Qtr1'!G73),"",(COUNTIF('Data-Qtr1'!G73,"Yes")+(0.1*COUNTIF('Data-Qtr1'!G73,"N/A"))))),"")</f>
        <v/>
      </c>
      <c r="H74" s="169" t="str">
        <f>IF(M74=1,IF('Data-Qtr1'!Q73,0.1,IF(ISBLANK('Data-Qtr1'!H73),"",((COUNTIF('Data-Qtr1'!H73,"Yes")+(0.1*COUNTIF('Data-Qtr1'!H73,"N/A")))))),"")</f>
        <v/>
      </c>
      <c r="I74" s="173" t="str">
        <f>IF(M74=1,IF(ISBLANK('Data-Qtr1'!I73),"",(COUNTIF('Data-Qtr1'!I73,"Yes")+(0.1*COUNTIF('Data-Qtr1'!I73,"N/A")))),"")</f>
        <v/>
      </c>
      <c r="J74" s="173" t="str">
        <f>IF(M74=1,IF(ISBLANK('Data-Qtr1'!J73),"",(COUNTIF('Data-Qtr1'!J73,"Yes")+(0.1*COUNTIF('Data-Qtr1'!J73,"N/A")))),"")</f>
        <v/>
      </c>
      <c r="K74" s="174" t="str">
        <f>IF(M74=1,IF(ISBLANK('Data-Qtr1'!K73),"",(COUNTIF('Data-Qtr1'!K73,"Yes")+(0.1*COUNTIF('Data-Qtr1'!K73,"N/A")))),"")</f>
        <v/>
      </c>
      <c r="L74" s="119">
        <f>COUNTIF('Data-Qtr1'!C73:K73,"")</f>
        <v>9</v>
      </c>
      <c r="M74" s="74">
        <f>IF('Data-Qtr1'!R73,"",IF(L74&lt;9,1,0))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IF(M75=1,IF('Data-Qtr1'!C74="","",(COUNTIF('Data-Qtr1'!C74,"Yes")+(0.1*COUNTIF('Data-Qtr1'!C74,"N/A")))),"")</f>
        <v/>
      </c>
      <c r="D75" s="172" t="str">
        <f>IF(M75=1,IF(ISBLANK('Data-Qtr1'!D74),"",(COUNTIF('Data-Qtr1'!D74,"Yes")+(0.1*COUNTIF('Data-Qtr1'!D74,"N/A")))),"")</f>
        <v/>
      </c>
      <c r="E75" s="172" t="str">
        <f>IF(M75=1,IF(ISBLANK('Data-Qtr1'!E74),"",(10*COUNTIF('Data-Qtr1'!E74,"Yes, nominated to self-administer")+COUNTIF('Data-Qtr1'!E74,"Yes, nominated NOT to self-administer"))),"")</f>
        <v/>
      </c>
      <c r="F75" s="172" t="str">
        <f>IF(M75=1,IF(ISBLANK('Data-Qtr1'!F74),"",(10*COUNTIF('Data-Qtr1'!F74,"Yes, reported difficulty swallowing medicines")+COUNTIF('Data-Qtr1'!F74,"Yes, reported NO difficulty swallowing medicines"))),"")</f>
        <v/>
      </c>
      <c r="G75" s="168" t="str">
        <f>IF(M75=1,IF('Data-Qtr1'!P74,0.1,IF(ISBLANK('Data-Qtr1'!G74),"",(COUNTIF('Data-Qtr1'!G74,"Yes")+(0.1*COUNTIF('Data-Qtr1'!G74,"N/A"))))),"")</f>
        <v/>
      </c>
      <c r="H75" s="169" t="str">
        <f>IF(M75=1,IF('Data-Qtr1'!Q74,0.1,IF(ISBLANK('Data-Qtr1'!H74),"",((COUNTIF('Data-Qtr1'!H74,"Yes")+(0.1*COUNTIF('Data-Qtr1'!H74,"N/A")))))),"")</f>
        <v/>
      </c>
      <c r="I75" s="173" t="str">
        <f>IF(M75=1,IF(ISBLANK('Data-Qtr1'!I74),"",(COUNTIF('Data-Qtr1'!I74,"Yes")+(0.1*COUNTIF('Data-Qtr1'!I74,"N/A")))),"")</f>
        <v/>
      </c>
      <c r="J75" s="173" t="str">
        <f>IF(M75=1,IF(ISBLANK('Data-Qtr1'!J74),"",(COUNTIF('Data-Qtr1'!J74,"Yes")+(0.1*COUNTIF('Data-Qtr1'!J74,"N/A")))),"")</f>
        <v/>
      </c>
      <c r="K75" s="174" t="str">
        <f>IF(M75=1,IF(ISBLANK('Data-Qtr1'!K74),"",(COUNTIF('Data-Qtr1'!K74,"Yes")+(0.1*COUNTIF('Data-Qtr1'!K74,"N/A")))),"")</f>
        <v/>
      </c>
      <c r="L75" s="119">
        <f>COUNTIF('Data-Qtr1'!C74:K74,"")</f>
        <v>9</v>
      </c>
      <c r="M75" s="74">
        <f>IF('Data-Qtr1'!R74,"",IF(L75&lt;9,1,0))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IF(M76=1,IF('Data-Qtr1'!C75="","",(COUNTIF('Data-Qtr1'!C75,"Yes")+(0.1*COUNTIF('Data-Qtr1'!C75,"N/A")))),"")</f>
        <v/>
      </c>
      <c r="D76" s="172" t="str">
        <f>IF(M76=1,IF(ISBLANK('Data-Qtr1'!D75),"",(COUNTIF('Data-Qtr1'!D75,"Yes")+(0.1*COUNTIF('Data-Qtr1'!D75,"N/A")))),"")</f>
        <v/>
      </c>
      <c r="E76" s="172" t="str">
        <f>IF(M76=1,IF(ISBLANK('Data-Qtr1'!E75),"",(10*COUNTIF('Data-Qtr1'!E75,"Yes, nominated to self-administer")+COUNTIF('Data-Qtr1'!E75,"Yes, nominated NOT to self-administer"))),"")</f>
        <v/>
      </c>
      <c r="F76" s="172" t="str">
        <f>IF(M76=1,IF(ISBLANK('Data-Qtr1'!F75),"",(10*COUNTIF('Data-Qtr1'!F75,"Yes, reported difficulty swallowing medicines")+COUNTIF('Data-Qtr1'!F75,"Yes, reported NO difficulty swallowing medicines"))),"")</f>
        <v/>
      </c>
      <c r="G76" s="168" t="str">
        <f>IF(M76=1,IF('Data-Qtr1'!P75,0.1,IF(ISBLANK('Data-Qtr1'!G75),"",(COUNTIF('Data-Qtr1'!G75,"Yes")+(0.1*COUNTIF('Data-Qtr1'!G75,"N/A"))))),"")</f>
        <v/>
      </c>
      <c r="H76" s="169" t="str">
        <f>IF(M76=1,IF('Data-Qtr1'!Q75,0.1,IF(ISBLANK('Data-Qtr1'!H75),"",((COUNTIF('Data-Qtr1'!H75,"Yes")+(0.1*COUNTIF('Data-Qtr1'!H75,"N/A")))))),"")</f>
        <v/>
      </c>
      <c r="I76" s="173" t="str">
        <f>IF(M76=1,IF(ISBLANK('Data-Qtr1'!I75),"",(COUNTIF('Data-Qtr1'!I75,"Yes")+(0.1*COUNTIF('Data-Qtr1'!I75,"N/A")))),"")</f>
        <v/>
      </c>
      <c r="J76" s="173" t="str">
        <f>IF(M76=1,IF(ISBLANK('Data-Qtr1'!J75),"",(COUNTIF('Data-Qtr1'!J75,"Yes")+(0.1*COUNTIF('Data-Qtr1'!J75,"N/A")))),"")</f>
        <v/>
      </c>
      <c r="K76" s="174" t="str">
        <f>IF(M76=1,IF(ISBLANK('Data-Qtr1'!K75),"",(COUNTIF('Data-Qtr1'!K75,"Yes")+(0.1*COUNTIF('Data-Qtr1'!K75,"N/A")))),"")</f>
        <v/>
      </c>
      <c r="L76" s="148">
        <f>COUNTIF('Data-Qtr1'!C75:K75,"")</f>
        <v>9</v>
      </c>
      <c r="M76" s="74">
        <f>IF('Data-Qtr1'!R75,"",IF(L76&lt;9,1,0))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IF(M77=1,IF('Data-Qtr1'!C76="","",(COUNTIF('Data-Qtr1'!C76,"Yes")+(0.1*COUNTIF('Data-Qtr1'!C76,"N/A")))),"")</f>
        <v/>
      </c>
      <c r="D77" s="172" t="str">
        <f>IF(M77=1,IF(ISBLANK('Data-Qtr1'!D76),"",(COUNTIF('Data-Qtr1'!D76,"Yes")+(0.1*COUNTIF('Data-Qtr1'!D76,"N/A")))),"")</f>
        <v/>
      </c>
      <c r="E77" s="172" t="str">
        <f>IF(M77=1,IF(ISBLANK('Data-Qtr1'!E76),"",(10*COUNTIF('Data-Qtr1'!E76,"Yes, nominated to self-administer")+COUNTIF('Data-Qtr1'!E76,"Yes, nominated NOT to self-administer"))),"")</f>
        <v/>
      </c>
      <c r="F77" s="172" t="str">
        <f>IF(M77=1,IF(ISBLANK('Data-Qtr1'!F76),"",(10*COUNTIF('Data-Qtr1'!F76,"Yes, reported difficulty swallowing medicines")+COUNTIF('Data-Qtr1'!F76,"Yes, reported NO difficulty swallowing medicines"))),"")</f>
        <v/>
      </c>
      <c r="G77" s="168" t="str">
        <f>IF(M77=1,IF('Data-Qtr1'!P76,0.1,IF(ISBLANK('Data-Qtr1'!G76),"",(COUNTIF('Data-Qtr1'!G76,"Yes")+(0.1*COUNTIF('Data-Qtr1'!G76,"N/A"))))),"")</f>
        <v/>
      </c>
      <c r="H77" s="169" t="str">
        <f>IF(M77=1,IF('Data-Qtr1'!Q76,0.1,IF(ISBLANK('Data-Qtr1'!H76),"",((COUNTIF('Data-Qtr1'!H76,"Yes")+(0.1*COUNTIF('Data-Qtr1'!H76,"N/A")))))),"")</f>
        <v/>
      </c>
      <c r="I77" s="173" t="str">
        <f>IF(M77=1,IF(ISBLANK('Data-Qtr1'!I76),"",(COUNTIF('Data-Qtr1'!I76,"Yes")+(0.1*COUNTIF('Data-Qtr1'!I76,"N/A")))),"")</f>
        <v/>
      </c>
      <c r="J77" s="173" t="str">
        <f>IF(M77=1,IF(ISBLANK('Data-Qtr1'!J76),"",(COUNTIF('Data-Qtr1'!J76,"Yes")+(0.1*COUNTIF('Data-Qtr1'!J76,"N/A")))),"")</f>
        <v/>
      </c>
      <c r="K77" s="174" t="str">
        <f>IF(M77=1,IF(ISBLANK('Data-Qtr1'!K76),"",(COUNTIF('Data-Qtr1'!K76,"Yes")+(0.1*COUNTIF('Data-Qtr1'!K76,"N/A")))),"")</f>
        <v/>
      </c>
      <c r="L77" s="119">
        <f>COUNTIF('Data-Qtr1'!C76:K76,"")</f>
        <v>9</v>
      </c>
      <c r="M77" s="74">
        <f>IF('Data-Qtr1'!R76,"",IF(L77&lt;9,1,0))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IF(M78=1,IF('Data-Qtr1'!C77="","",(COUNTIF('Data-Qtr1'!C77,"Yes")+(0.1*COUNTIF('Data-Qtr1'!C77,"N/A")))),"")</f>
        <v/>
      </c>
      <c r="D78" s="172" t="str">
        <f>IF(M78=1,IF(ISBLANK('Data-Qtr1'!D77),"",(COUNTIF('Data-Qtr1'!D77,"Yes")+(0.1*COUNTIF('Data-Qtr1'!D77,"N/A")))),"")</f>
        <v/>
      </c>
      <c r="E78" s="172" t="str">
        <f>IF(M78=1,IF(ISBLANK('Data-Qtr1'!E77),"",(10*COUNTIF('Data-Qtr1'!E77,"Yes, nominated to self-administer")+COUNTIF('Data-Qtr1'!E77,"Yes, nominated NOT to self-administer"))),"")</f>
        <v/>
      </c>
      <c r="F78" s="172" t="str">
        <f>IF(M78=1,IF(ISBLANK('Data-Qtr1'!F77),"",(10*COUNTIF('Data-Qtr1'!F77,"Yes, reported difficulty swallowing medicines")+COUNTIF('Data-Qtr1'!F77,"Yes, reported NO difficulty swallowing medicines"))),"")</f>
        <v/>
      </c>
      <c r="G78" s="168" t="str">
        <f>IF(M78=1,IF('Data-Qtr1'!P77,0.1,IF(ISBLANK('Data-Qtr1'!G77),"",(COUNTIF('Data-Qtr1'!G77,"Yes")+(0.1*COUNTIF('Data-Qtr1'!G77,"N/A"))))),"")</f>
        <v/>
      </c>
      <c r="H78" s="169" t="str">
        <f>IF(M78=1,IF('Data-Qtr1'!Q77,0.1,IF(ISBLANK('Data-Qtr1'!H77),"",((COUNTIF('Data-Qtr1'!H77,"Yes")+(0.1*COUNTIF('Data-Qtr1'!H77,"N/A")))))),"")</f>
        <v/>
      </c>
      <c r="I78" s="173" t="str">
        <f>IF(M78=1,IF(ISBLANK('Data-Qtr1'!I77),"",(COUNTIF('Data-Qtr1'!I77,"Yes")+(0.1*COUNTIF('Data-Qtr1'!I77,"N/A")))),"")</f>
        <v/>
      </c>
      <c r="J78" s="173" t="str">
        <f>IF(M78=1,IF(ISBLANK('Data-Qtr1'!J77),"",(COUNTIF('Data-Qtr1'!J77,"Yes")+(0.1*COUNTIF('Data-Qtr1'!J77,"N/A")))),"")</f>
        <v/>
      </c>
      <c r="K78" s="174" t="str">
        <f>IF(M78=1,IF(ISBLANK('Data-Qtr1'!K77),"",(COUNTIF('Data-Qtr1'!K77,"Yes")+(0.1*COUNTIF('Data-Qtr1'!K77,"N/A")))),"")</f>
        <v/>
      </c>
      <c r="L78" s="119">
        <f>COUNTIF('Data-Qtr1'!C77:K77,"")</f>
        <v>9</v>
      </c>
      <c r="M78" s="74">
        <f>IF('Data-Qtr1'!R77,"",IF(L78&lt;9,1,0))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IF(M79=1,IF('Data-Qtr1'!C78="","",(COUNTIF('Data-Qtr1'!C78,"Yes")+(0.1*COUNTIF('Data-Qtr1'!C78,"N/A")))),"")</f>
        <v/>
      </c>
      <c r="D79" s="172" t="str">
        <f>IF(M79=1,IF(ISBLANK('Data-Qtr1'!D78),"",(COUNTIF('Data-Qtr1'!D78,"Yes")+(0.1*COUNTIF('Data-Qtr1'!D78,"N/A")))),"")</f>
        <v/>
      </c>
      <c r="E79" s="172" t="str">
        <f>IF(M79=1,IF(ISBLANK('Data-Qtr1'!E78),"",(10*COUNTIF('Data-Qtr1'!E78,"Yes, nominated to self-administer")+COUNTIF('Data-Qtr1'!E78,"Yes, nominated NOT to self-administer"))),"")</f>
        <v/>
      </c>
      <c r="F79" s="172" t="str">
        <f>IF(M79=1,IF(ISBLANK('Data-Qtr1'!F78),"",(10*COUNTIF('Data-Qtr1'!F78,"Yes, reported difficulty swallowing medicines")+COUNTIF('Data-Qtr1'!F78,"Yes, reported NO difficulty swallowing medicines"))),"")</f>
        <v/>
      </c>
      <c r="G79" s="168" t="str">
        <f>IF(M79=1,IF('Data-Qtr1'!P78,0.1,IF(ISBLANK('Data-Qtr1'!G78),"",(COUNTIF('Data-Qtr1'!G78,"Yes")+(0.1*COUNTIF('Data-Qtr1'!G78,"N/A"))))),"")</f>
        <v/>
      </c>
      <c r="H79" s="169" t="str">
        <f>IF(M79=1,IF('Data-Qtr1'!Q78,0.1,IF(ISBLANK('Data-Qtr1'!H78),"",((COUNTIF('Data-Qtr1'!H78,"Yes")+(0.1*COUNTIF('Data-Qtr1'!H78,"N/A")))))),"")</f>
        <v/>
      </c>
      <c r="I79" s="173" t="str">
        <f>IF(M79=1,IF(ISBLANK('Data-Qtr1'!I78),"",(COUNTIF('Data-Qtr1'!I78,"Yes")+(0.1*COUNTIF('Data-Qtr1'!I78,"N/A")))),"")</f>
        <v/>
      </c>
      <c r="J79" s="173" t="str">
        <f>IF(M79=1,IF(ISBLANK('Data-Qtr1'!J78),"",(COUNTIF('Data-Qtr1'!J78,"Yes")+(0.1*COUNTIF('Data-Qtr1'!J78,"N/A")))),"")</f>
        <v/>
      </c>
      <c r="K79" s="174" t="str">
        <f>IF(M79=1,IF(ISBLANK('Data-Qtr1'!K78),"",(COUNTIF('Data-Qtr1'!K78,"Yes")+(0.1*COUNTIF('Data-Qtr1'!K78,"N/A")))),"")</f>
        <v/>
      </c>
      <c r="L79" s="119">
        <f>COUNTIF('Data-Qtr1'!C78:K78,"")</f>
        <v>9</v>
      </c>
      <c r="M79" s="74">
        <f>IF('Data-Qtr1'!R78,"",IF(L79&lt;9,1,0))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IF(M80=1,IF('Data-Qtr1'!C79="","",(COUNTIF('Data-Qtr1'!C79,"Yes")+(0.1*COUNTIF('Data-Qtr1'!C79,"N/A")))),"")</f>
        <v/>
      </c>
      <c r="D80" s="172" t="str">
        <f>IF(M80=1,IF(ISBLANK('Data-Qtr1'!D79),"",(COUNTIF('Data-Qtr1'!D79,"Yes")+(0.1*COUNTIF('Data-Qtr1'!D79,"N/A")))),"")</f>
        <v/>
      </c>
      <c r="E80" s="172" t="str">
        <f>IF(M80=1,IF(ISBLANK('Data-Qtr1'!E79),"",(10*COUNTIF('Data-Qtr1'!E79,"Yes, nominated to self-administer")+COUNTIF('Data-Qtr1'!E79,"Yes, nominated NOT to self-administer"))),"")</f>
        <v/>
      </c>
      <c r="F80" s="172" t="str">
        <f>IF(M80=1,IF(ISBLANK('Data-Qtr1'!F79),"",(10*COUNTIF('Data-Qtr1'!F79,"Yes, reported difficulty swallowing medicines")+COUNTIF('Data-Qtr1'!F79,"Yes, reported NO difficulty swallowing medicines"))),"")</f>
        <v/>
      </c>
      <c r="G80" s="168" t="str">
        <f>IF(M80=1,IF('Data-Qtr1'!P79,0.1,IF(ISBLANK('Data-Qtr1'!G79),"",(COUNTIF('Data-Qtr1'!G79,"Yes")+(0.1*COUNTIF('Data-Qtr1'!G79,"N/A"))))),"")</f>
        <v/>
      </c>
      <c r="H80" s="169" t="str">
        <f>IF(M80=1,IF('Data-Qtr1'!Q79,0.1,IF(ISBLANK('Data-Qtr1'!H79),"",((COUNTIF('Data-Qtr1'!H79,"Yes")+(0.1*COUNTIF('Data-Qtr1'!H79,"N/A")))))),"")</f>
        <v/>
      </c>
      <c r="I80" s="173" t="str">
        <f>IF(M80=1,IF(ISBLANK('Data-Qtr1'!I79),"",(COUNTIF('Data-Qtr1'!I79,"Yes")+(0.1*COUNTIF('Data-Qtr1'!I79,"N/A")))),"")</f>
        <v/>
      </c>
      <c r="J80" s="173" t="str">
        <f>IF(M80=1,IF(ISBLANK('Data-Qtr1'!J79),"",(COUNTIF('Data-Qtr1'!J79,"Yes")+(0.1*COUNTIF('Data-Qtr1'!J79,"N/A")))),"")</f>
        <v/>
      </c>
      <c r="K80" s="174" t="str">
        <f>IF(M80=1,IF(ISBLANK('Data-Qtr1'!K79),"",(COUNTIF('Data-Qtr1'!K79,"Yes")+(0.1*COUNTIF('Data-Qtr1'!K79,"N/A")))),"")</f>
        <v/>
      </c>
      <c r="L80" s="119">
        <f>COUNTIF('Data-Qtr1'!C79:K79,"")</f>
        <v>9</v>
      </c>
      <c r="M80" s="74">
        <f>IF('Data-Qtr1'!R79,"",IF(L80&lt;9,1,0))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IF(M81=1,IF('Data-Qtr1'!C80="","",(COUNTIF('Data-Qtr1'!C80,"Yes")+(0.1*COUNTIF('Data-Qtr1'!C80,"N/A")))),"")</f>
        <v/>
      </c>
      <c r="D81" s="172" t="str">
        <f>IF(M81=1,IF(ISBLANK('Data-Qtr1'!D80),"",(COUNTIF('Data-Qtr1'!D80,"Yes")+(0.1*COUNTIF('Data-Qtr1'!D80,"N/A")))),"")</f>
        <v/>
      </c>
      <c r="E81" s="172" t="str">
        <f>IF(M81=1,IF(ISBLANK('Data-Qtr1'!E80),"",(10*COUNTIF('Data-Qtr1'!E80,"Yes, nominated to self-administer")+COUNTIF('Data-Qtr1'!E80,"Yes, nominated NOT to self-administer"))),"")</f>
        <v/>
      </c>
      <c r="F81" s="172" t="str">
        <f>IF(M81=1,IF(ISBLANK('Data-Qtr1'!F80),"",(10*COUNTIF('Data-Qtr1'!F80,"Yes, reported difficulty swallowing medicines")+COUNTIF('Data-Qtr1'!F80,"Yes, reported NO difficulty swallowing medicines"))),"")</f>
        <v/>
      </c>
      <c r="G81" s="168" t="str">
        <f>IF(M81=1,IF('Data-Qtr1'!P80,0.1,IF(ISBLANK('Data-Qtr1'!G80),"",(COUNTIF('Data-Qtr1'!G80,"Yes")+(0.1*COUNTIF('Data-Qtr1'!G80,"N/A"))))),"")</f>
        <v/>
      </c>
      <c r="H81" s="169" t="str">
        <f>IF(M81=1,IF('Data-Qtr1'!Q80,0.1,IF(ISBLANK('Data-Qtr1'!H80),"",((COUNTIF('Data-Qtr1'!H80,"Yes")+(0.1*COUNTIF('Data-Qtr1'!H80,"N/A")))))),"")</f>
        <v/>
      </c>
      <c r="I81" s="173" t="str">
        <f>IF(M81=1,IF(ISBLANK('Data-Qtr1'!I80),"",(COUNTIF('Data-Qtr1'!I80,"Yes")+(0.1*COUNTIF('Data-Qtr1'!I80,"N/A")))),"")</f>
        <v/>
      </c>
      <c r="J81" s="173" t="str">
        <f>IF(M81=1,IF(ISBLANK('Data-Qtr1'!J80),"",(COUNTIF('Data-Qtr1'!J80,"Yes")+(0.1*COUNTIF('Data-Qtr1'!J80,"N/A")))),"")</f>
        <v/>
      </c>
      <c r="K81" s="174" t="str">
        <f>IF(M81=1,IF(ISBLANK('Data-Qtr1'!K80),"",(COUNTIF('Data-Qtr1'!K80,"Yes")+(0.1*COUNTIF('Data-Qtr1'!K80,"N/A")))),"")</f>
        <v/>
      </c>
      <c r="L81" s="119">
        <f>COUNTIF('Data-Qtr1'!C80:K80,"")</f>
        <v>9</v>
      </c>
      <c r="M81" s="74">
        <f>IF('Data-Qtr1'!R80,"",IF(L81&lt;9,1,0))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IF(M82=1,IF('Data-Qtr1'!C81="","",(COUNTIF('Data-Qtr1'!C81,"Yes")+(0.1*COUNTIF('Data-Qtr1'!C81,"N/A")))),"")</f>
        <v/>
      </c>
      <c r="D82" s="172" t="str">
        <f>IF(M82=1,IF(ISBLANK('Data-Qtr1'!D81),"",(COUNTIF('Data-Qtr1'!D81,"Yes")+(0.1*COUNTIF('Data-Qtr1'!D81,"N/A")))),"")</f>
        <v/>
      </c>
      <c r="E82" s="172" t="str">
        <f>IF(M82=1,IF(ISBLANK('Data-Qtr1'!E81),"",(10*COUNTIF('Data-Qtr1'!E81,"Yes, nominated to self-administer")+COUNTIF('Data-Qtr1'!E81,"Yes, nominated NOT to self-administer"))),"")</f>
        <v/>
      </c>
      <c r="F82" s="172" t="str">
        <f>IF(M82=1,IF(ISBLANK('Data-Qtr1'!F81),"",(10*COUNTIF('Data-Qtr1'!F81,"Yes, reported difficulty swallowing medicines")+COUNTIF('Data-Qtr1'!F81,"Yes, reported NO difficulty swallowing medicines"))),"")</f>
        <v/>
      </c>
      <c r="G82" s="168" t="str">
        <f>IF(M82=1,IF('Data-Qtr1'!P81,0.1,IF(ISBLANK('Data-Qtr1'!G81),"",(COUNTIF('Data-Qtr1'!G81,"Yes")+(0.1*COUNTIF('Data-Qtr1'!G81,"N/A"))))),"")</f>
        <v/>
      </c>
      <c r="H82" s="169" t="str">
        <f>IF(M82=1,IF('Data-Qtr1'!Q81,0.1,IF(ISBLANK('Data-Qtr1'!H81),"",((COUNTIF('Data-Qtr1'!H81,"Yes")+(0.1*COUNTIF('Data-Qtr1'!H81,"N/A")))))),"")</f>
        <v/>
      </c>
      <c r="I82" s="173" t="str">
        <f>IF(M82=1,IF(ISBLANK('Data-Qtr1'!I81),"",(COUNTIF('Data-Qtr1'!I81,"Yes")+(0.1*COUNTIF('Data-Qtr1'!I81,"N/A")))),"")</f>
        <v/>
      </c>
      <c r="J82" s="173" t="str">
        <f>IF(M82=1,IF(ISBLANK('Data-Qtr1'!J81),"",(COUNTIF('Data-Qtr1'!J81,"Yes")+(0.1*COUNTIF('Data-Qtr1'!J81,"N/A")))),"")</f>
        <v/>
      </c>
      <c r="K82" s="174" t="str">
        <f>IF(M82=1,IF(ISBLANK('Data-Qtr1'!K81),"",(COUNTIF('Data-Qtr1'!K81,"Yes")+(0.1*COUNTIF('Data-Qtr1'!K81,"N/A")))),"")</f>
        <v/>
      </c>
      <c r="L82" s="119">
        <f>COUNTIF('Data-Qtr1'!C81:K81,"")</f>
        <v>9</v>
      </c>
      <c r="M82" s="74">
        <f>IF('Data-Qtr1'!R81,"",IF(L82&lt;9,1,0))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IF(M83=1,IF('Data-Qtr1'!C82="","",(COUNTIF('Data-Qtr1'!C82,"Yes")+(0.1*COUNTIF('Data-Qtr1'!C82,"N/A")))),"")</f>
        <v/>
      </c>
      <c r="D83" s="172" t="str">
        <f>IF(M83=1,IF(ISBLANK('Data-Qtr1'!D82),"",(COUNTIF('Data-Qtr1'!D82,"Yes")+(0.1*COUNTIF('Data-Qtr1'!D82,"N/A")))),"")</f>
        <v/>
      </c>
      <c r="E83" s="172" t="str">
        <f>IF(M83=1,IF(ISBLANK('Data-Qtr1'!E82),"",(10*COUNTIF('Data-Qtr1'!E82,"Yes, nominated to self-administer")+COUNTIF('Data-Qtr1'!E82,"Yes, nominated NOT to self-administer"))),"")</f>
        <v/>
      </c>
      <c r="F83" s="172" t="str">
        <f>IF(M83=1,IF(ISBLANK('Data-Qtr1'!F82),"",(10*COUNTIF('Data-Qtr1'!F82,"Yes, reported difficulty swallowing medicines")+COUNTIF('Data-Qtr1'!F82,"Yes, reported NO difficulty swallowing medicines"))),"")</f>
        <v/>
      </c>
      <c r="G83" s="168" t="str">
        <f>IF(M83=1,IF('Data-Qtr1'!P82,0.1,IF(ISBLANK('Data-Qtr1'!G82),"",(COUNTIF('Data-Qtr1'!G82,"Yes")+(0.1*COUNTIF('Data-Qtr1'!G82,"N/A"))))),"")</f>
        <v/>
      </c>
      <c r="H83" s="169" t="str">
        <f>IF(M83=1,IF('Data-Qtr1'!Q82,0.1,IF(ISBLANK('Data-Qtr1'!H82),"",((COUNTIF('Data-Qtr1'!H82,"Yes")+(0.1*COUNTIF('Data-Qtr1'!H82,"N/A")))))),"")</f>
        <v/>
      </c>
      <c r="I83" s="173" t="str">
        <f>IF(M83=1,IF(ISBLANK('Data-Qtr1'!I82),"",(COUNTIF('Data-Qtr1'!I82,"Yes")+(0.1*COUNTIF('Data-Qtr1'!I82,"N/A")))),"")</f>
        <v/>
      </c>
      <c r="J83" s="173" t="str">
        <f>IF(M83=1,IF(ISBLANK('Data-Qtr1'!J82),"",(COUNTIF('Data-Qtr1'!J82,"Yes")+(0.1*COUNTIF('Data-Qtr1'!J82,"N/A")))),"")</f>
        <v/>
      </c>
      <c r="K83" s="174" t="str">
        <f>IF(M83=1,IF(ISBLANK('Data-Qtr1'!K82),"",(COUNTIF('Data-Qtr1'!K82,"Yes")+(0.1*COUNTIF('Data-Qtr1'!K82,"N/A")))),"")</f>
        <v/>
      </c>
      <c r="L83" s="119">
        <f>COUNTIF('Data-Qtr1'!C82:K82,"")</f>
        <v>9</v>
      </c>
      <c r="M83" s="74">
        <f>IF('Data-Qtr1'!R82,"",IF(L83&lt;9,1,0))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IF(M84=1,IF('Data-Qtr1'!C83="","",(COUNTIF('Data-Qtr1'!C83,"Yes")+(0.1*COUNTIF('Data-Qtr1'!C83,"N/A")))),"")</f>
        <v/>
      </c>
      <c r="D84" s="172" t="str">
        <f>IF(M84=1,IF(ISBLANK('Data-Qtr1'!D83),"",(COUNTIF('Data-Qtr1'!D83,"Yes")+(0.1*COUNTIF('Data-Qtr1'!D83,"N/A")))),"")</f>
        <v/>
      </c>
      <c r="E84" s="172" t="str">
        <f>IF(M84=1,IF(ISBLANK('Data-Qtr1'!E83),"",(10*COUNTIF('Data-Qtr1'!E83,"Yes, nominated to self-administer")+COUNTIF('Data-Qtr1'!E83,"Yes, nominated NOT to self-administer"))),"")</f>
        <v/>
      </c>
      <c r="F84" s="172" t="str">
        <f>IF(M84=1,IF(ISBLANK('Data-Qtr1'!F83),"",(10*COUNTIF('Data-Qtr1'!F83,"Yes, reported difficulty swallowing medicines")+COUNTIF('Data-Qtr1'!F83,"Yes, reported NO difficulty swallowing medicines"))),"")</f>
        <v/>
      </c>
      <c r="G84" s="168" t="str">
        <f>IF(M84=1,IF('Data-Qtr1'!P83,0.1,IF(ISBLANK('Data-Qtr1'!G83),"",(COUNTIF('Data-Qtr1'!G83,"Yes")+(0.1*COUNTIF('Data-Qtr1'!G83,"N/A"))))),"")</f>
        <v/>
      </c>
      <c r="H84" s="169" t="str">
        <f>IF(M84=1,IF('Data-Qtr1'!Q83,0.1,IF(ISBLANK('Data-Qtr1'!H83),"",((COUNTIF('Data-Qtr1'!H83,"Yes")+(0.1*COUNTIF('Data-Qtr1'!H83,"N/A")))))),"")</f>
        <v/>
      </c>
      <c r="I84" s="173" t="str">
        <f>IF(M84=1,IF(ISBLANK('Data-Qtr1'!I83),"",(COUNTIF('Data-Qtr1'!I83,"Yes")+(0.1*COUNTIF('Data-Qtr1'!I83,"N/A")))),"")</f>
        <v/>
      </c>
      <c r="J84" s="173" t="str">
        <f>IF(M84=1,IF(ISBLANK('Data-Qtr1'!J83),"",(COUNTIF('Data-Qtr1'!J83,"Yes")+(0.1*COUNTIF('Data-Qtr1'!J83,"N/A")))),"")</f>
        <v/>
      </c>
      <c r="K84" s="174" t="str">
        <f>IF(M84=1,IF(ISBLANK('Data-Qtr1'!K83),"",(COUNTIF('Data-Qtr1'!K83,"Yes")+(0.1*COUNTIF('Data-Qtr1'!K83,"N/A")))),"")</f>
        <v/>
      </c>
      <c r="L84" s="119">
        <f>COUNTIF('Data-Qtr1'!C83:K83,"")</f>
        <v>9</v>
      </c>
      <c r="M84" s="74">
        <f>IF('Data-Qtr1'!R83,"",IF(L84&lt;9,1,0))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IF(M85=1,IF('Data-Qtr1'!C84="","",(COUNTIF('Data-Qtr1'!C84,"Yes")+(0.1*COUNTIF('Data-Qtr1'!C84,"N/A")))),"")</f>
        <v/>
      </c>
      <c r="D85" s="172" t="str">
        <f>IF(M85=1,IF(ISBLANK('Data-Qtr1'!D84),"",(COUNTIF('Data-Qtr1'!D84,"Yes")+(0.1*COUNTIF('Data-Qtr1'!D84,"N/A")))),"")</f>
        <v/>
      </c>
      <c r="E85" s="172" t="str">
        <f>IF(M85=1,IF(ISBLANK('Data-Qtr1'!E84),"",(10*COUNTIF('Data-Qtr1'!E84,"Yes, nominated to self-administer")+COUNTIF('Data-Qtr1'!E84,"Yes, nominated NOT to self-administer"))),"")</f>
        <v/>
      </c>
      <c r="F85" s="172" t="str">
        <f>IF(M85=1,IF(ISBLANK('Data-Qtr1'!F84),"",(10*COUNTIF('Data-Qtr1'!F84,"Yes, reported difficulty swallowing medicines")+COUNTIF('Data-Qtr1'!F84,"Yes, reported NO difficulty swallowing medicines"))),"")</f>
        <v/>
      </c>
      <c r="G85" s="168" t="str">
        <f>IF(M85=1,IF('Data-Qtr1'!P84,0.1,IF(ISBLANK('Data-Qtr1'!G84),"",(COUNTIF('Data-Qtr1'!G84,"Yes")+(0.1*COUNTIF('Data-Qtr1'!G84,"N/A"))))),"")</f>
        <v/>
      </c>
      <c r="H85" s="169" t="str">
        <f>IF(M85=1,IF('Data-Qtr1'!Q84,0.1,IF(ISBLANK('Data-Qtr1'!H84),"",((COUNTIF('Data-Qtr1'!H84,"Yes")+(0.1*COUNTIF('Data-Qtr1'!H84,"N/A")))))),"")</f>
        <v/>
      </c>
      <c r="I85" s="173" t="str">
        <f>IF(M85=1,IF(ISBLANK('Data-Qtr1'!I84),"",(COUNTIF('Data-Qtr1'!I84,"Yes")+(0.1*COUNTIF('Data-Qtr1'!I84,"N/A")))),"")</f>
        <v/>
      </c>
      <c r="J85" s="173" t="str">
        <f>IF(M85=1,IF(ISBLANK('Data-Qtr1'!J84),"",(COUNTIF('Data-Qtr1'!J84,"Yes")+(0.1*COUNTIF('Data-Qtr1'!J84,"N/A")))),"")</f>
        <v/>
      </c>
      <c r="K85" s="174" t="str">
        <f>IF(M85=1,IF(ISBLANK('Data-Qtr1'!K84),"",(COUNTIF('Data-Qtr1'!K84,"Yes")+(0.1*COUNTIF('Data-Qtr1'!K84,"N/A")))),"")</f>
        <v/>
      </c>
      <c r="L85" s="119">
        <f>COUNTIF('Data-Qtr1'!C84:K84,"")</f>
        <v>9</v>
      </c>
      <c r="M85" s="74">
        <f>IF('Data-Qtr1'!R84,"",IF(L85&lt;9,1,0))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IF(M86=1,IF('Data-Qtr1'!C85="","",(COUNTIF('Data-Qtr1'!C85,"Yes")+(0.1*COUNTIF('Data-Qtr1'!C85,"N/A")))),"")</f>
        <v/>
      </c>
      <c r="D86" s="172" t="str">
        <f>IF(M86=1,IF(ISBLANK('Data-Qtr1'!D85),"",(COUNTIF('Data-Qtr1'!D85,"Yes")+(0.1*COUNTIF('Data-Qtr1'!D85,"N/A")))),"")</f>
        <v/>
      </c>
      <c r="E86" s="172" t="str">
        <f>IF(M86=1,IF(ISBLANK('Data-Qtr1'!E85),"",(10*COUNTIF('Data-Qtr1'!E85,"Yes, nominated to self-administer")+COUNTIF('Data-Qtr1'!E85,"Yes, nominated NOT to self-administer"))),"")</f>
        <v/>
      </c>
      <c r="F86" s="172" t="str">
        <f>IF(M86=1,IF(ISBLANK('Data-Qtr1'!F85),"",(10*COUNTIF('Data-Qtr1'!F85,"Yes, reported difficulty swallowing medicines")+COUNTIF('Data-Qtr1'!F85,"Yes, reported NO difficulty swallowing medicines"))),"")</f>
        <v/>
      </c>
      <c r="G86" s="168" t="str">
        <f>IF(M86=1,IF('Data-Qtr1'!P85,0.1,IF(ISBLANK('Data-Qtr1'!G85),"",(COUNTIF('Data-Qtr1'!G85,"Yes")+(0.1*COUNTIF('Data-Qtr1'!G85,"N/A"))))),"")</f>
        <v/>
      </c>
      <c r="H86" s="169" t="str">
        <f>IF(M86=1,IF('Data-Qtr1'!Q85,0.1,IF(ISBLANK('Data-Qtr1'!H85),"",((COUNTIF('Data-Qtr1'!H85,"Yes")+(0.1*COUNTIF('Data-Qtr1'!H85,"N/A")))))),"")</f>
        <v/>
      </c>
      <c r="I86" s="173" t="str">
        <f>IF(M86=1,IF(ISBLANK('Data-Qtr1'!I85),"",(COUNTIF('Data-Qtr1'!I85,"Yes")+(0.1*COUNTIF('Data-Qtr1'!I85,"N/A")))),"")</f>
        <v/>
      </c>
      <c r="J86" s="173" t="str">
        <f>IF(M86=1,IF(ISBLANK('Data-Qtr1'!J85),"",(COUNTIF('Data-Qtr1'!J85,"Yes")+(0.1*COUNTIF('Data-Qtr1'!J85,"N/A")))),"")</f>
        <v/>
      </c>
      <c r="K86" s="174" t="str">
        <f>IF(M86=1,IF(ISBLANK('Data-Qtr1'!K85),"",(COUNTIF('Data-Qtr1'!K85,"Yes")+(0.1*COUNTIF('Data-Qtr1'!K85,"N/A")))),"")</f>
        <v/>
      </c>
      <c r="L86" s="148">
        <f>COUNTIF('Data-Qtr1'!C85:K85,"")</f>
        <v>9</v>
      </c>
      <c r="M86" s="74">
        <f>IF('Data-Qtr1'!R85,"",IF(L86&lt;9,1,0))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IF(M87=1,IF('Data-Qtr1'!C86="","",(COUNTIF('Data-Qtr1'!C86,"Yes")+(0.1*COUNTIF('Data-Qtr1'!C86,"N/A")))),"")</f>
        <v/>
      </c>
      <c r="D87" s="172" t="str">
        <f>IF(M87=1,IF(ISBLANK('Data-Qtr1'!D86),"",(COUNTIF('Data-Qtr1'!D86,"Yes")+(0.1*COUNTIF('Data-Qtr1'!D86,"N/A")))),"")</f>
        <v/>
      </c>
      <c r="E87" s="172" t="str">
        <f>IF(M87=1,IF(ISBLANK('Data-Qtr1'!E86),"",(10*COUNTIF('Data-Qtr1'!E86,"Yes, nominated to self-administer")+COUNTIF('Data-Qtr1'!E86,"Yes, nominated NOT to self-administer"))),"")</f>
        <v/>
      </c>
      <c r="F87" s="172" t="str">
        <f>IF(M87=1,IF(ISBLANK('Data-Qtr1'!F86),"",(10*COUNTIF('Data-Qtr1'!F86,"Yes, reported difficulty swallowing medicines")+COUNTIF('Data-Qtr1'!F86,"Yes, reported NO difficulty swallowing medicines"))),"")</f>
        <v/>
      </c>
      <c r="G87" s="168" t="str">
        <f>IF(M87=1,IF('Data-Qtr1'!P86,0.1,IF(ISBLANK('Data-Qtr1'!G86),"",(COUNTIF('Data-Qtr1'!G86,"Yes")+(0.1*COUNTIF('Data-Qtr1'!G86,"N/A"))))),"")</f>
        <v/>
      </c>
      <c r="H87" s="169" t="str">
        <f>IF(M87=1,IF('Data-Qtr1'!Q86,0.1,IF(ISBLANK('Data-Qtr1'!H86),"",((COUNTIF('Data-Qtr1'!H86,"Yes")+(0.1*COUNTIF('Data-Qtr1'!H86,"N/A")))))),"")</f>
        <v/>
      </c>
      <c r="I87" s="173" t="str">
        <f>IF(M87=1,IF(ISBLANK('Data-Qtr1'!I86),"",(COUNTIF('Data-Qtr1'!I86,"Yes")+(0.1*COUNTIF('Data-Qtr1'!I86,"N/A")))),"")</f>
        <v/>
      </c>
      <c r="J87" s="173" t="str">
        <f>IF(M87=1,IF(ISBLANK('Data-Qtr1'!J86),"",(COUNTIF('Data-Qtr1'!J86,"Yes")+(0.1*COUNTIF('Data-Qtr1'!J86,"N/A")))),"")</f>
        <v/>
      </c>
      <c r="K87" s="174" t="str">
        <f>IF(M87=1,IF(ISBLANK('Data-Qtr1'!K86),"",(COUNTIF('Data-Qtr1'!K86,"Yes")+(0.1*COUNTIF('Data-Qtr1'!K86,"N/A")))),"")</f>
        <v/>
      </c>
      <c r="L87" s="119">
        <f>COUNTIF('Data-Qtr1'!C86:K86,"")</f>
        <v>9</v>
      </c>
      <c r="M87" s="74">
        <f>IF('Data-Qtr1'!R86,"",IF(L87&lt;9,1,0))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IF(M88=1,IF('Data-Qtr1'!C87="","",(COUNTIF('Data-Qtr1'!C87,"Yes")+(0.1*COUNTIF('Data-Qtr1'!C87,"N/A")))),"")</f>
        <v/>
      </c>
      <c r="D88" s="172" t="str">
        <f>IF(M88=1,IF(ISBLANK('Data-Qtr1'!D87),"",(COUNTIF('Data-Qtr1'!D87,"Yes")+(0.1*COUNTIF('Data-Qtr1'!D87,"N/A")))),"")</f>
        <v/>
      </c>
      <c r="E88" s="172" t="str">
        <f>IF(M88=1,IF(ISBLANK('Data-Qtr1'!E87),"",(10*COUNTIF('Data-Qtr1'!E87,"Yes, nominated to self-administer")+COUNTIF('Data-Qtr1'!E87,"Yes, nominated NOT to self-administer"))),"")</f>
        <v/>
      </c>
      <c r="F88" s="172" t="str">
        <f>IF(M88=1,IF(ISBLANK('Data-Qtr1'!F87),"",(10*COUNTIF('Data-Qtr1'!F87,"Yes, reported difficulty swallowing medicines")+COUNTIF('Data-Qtr1'!F87,"Yes, reported NO difficulty swallowing medicines"))),"")</f>
        <v/>
      </c>
      <c r="G88" s="168" t="str">
        <f>IF(M88=1,IF('Data-Qtr1'!P87,0.1,IF(ISBLANK('Data-Qtr1'!G87),"",(COUNTIF('Data-Qtr1'!G87,"Yes")+(0.1*COUNTIF('Data-Qtr1'!G87,"N/A"))))),"")</f>
        <v/>
      </c>
      <c r="H88" s="169" t="str">
        <f>IF(M88=1,IF('Data-Qtr1'!Q87,0.1,IF(ISBLANK('Data-Qtr1'!H87),"",((COUNTIF('Data-Qtr1'!H87,"Yes")+(0.1*COUNTIF('Data-Qtr1'!H87,"N/A")))))),"")</f>
        <v/>
      </c>
      <c r="I88" s="173" t="str">
        <f>IF(M88=1,IF(ISBLANK('Data-Qtr1'!I87),"",(COUNTIF('Data-Qtr1'!I87,"Yes")+(0.1*COUNTIF('Data-Qtr1'!I87,"N/A")))),"")</f>
        <v/>
      </c>
      <c r="J88" s="173" t="str">
        <f>IF(M88=1,IF(ISBLANK('Data-Qtr1'!J87),"",(COUNTIF('Data-Qtr1'!J87,"Yes")+(0.1*COUNTIF('Data-Qtr1'!J87,"N/A")))),"")</f>
        <v/>
      </c>
      <c r="K88" s="174" t="str">
        <f>IF(M88=1,IF(ISBLANK('Data-Qtr1'!K87),"",(COUNTIF('Data-Qtr1'!K87,"Yes")+(0.1*COUNTIF('Data-Qtr1'!K87,"N/A")))),"")</f>
        <v/>
      </c>
      <c r="L88" s="119">
        <f>COUNTIF('Data-Qtr1'!C87:K87,"")</f>
        <v>9</v>
      </c>
      <c r="M88" s="74">
        <f>IF('Data-Qtr1'!R87,"",IF(L88&lt;9,1,0))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IF(M89=1,IF('Data-Qtr1'!C88="","",(COUNTIF('Data-Qtr1'!C88,"Yes")+(0.1*COUNTIF('Data-Qtr1'!C88,"N/A")))),"")</f>
        <v/>
      </c>
      <c r="D89" s="172" t="str">
        <f>IF(M89=1,IF(ISBLANK('Data-Qtr1'!D88),"",(COUNTIF('Data-Qtr1'!D88,"Yes")+(0.1*COUNTIF('Data-Qtr1'!D88,"N/A")))),"")</f>
        <v/>
      </c>
      <c r="E89" s="172" t="str">
        <f>IF(M89=1,IF(ISBLANK('Data-Qtr1'!E88),"",(10*COUNTIF('Data-Qtr1'!E88,"Yes, nominated to self-administer")+COUNTIF('Data-Qtr1'!E88,"Yes, nominated NOT to self-administer"))),"")</f>
        <v/>
      </c>
      <c r="F89" s="172" t="str">
        <f>IF(M89=1,IF(ISBLANK('Data-Qtr1'!F88),"",(10*COUNTIF('Data-Qtr1'!F88,"Yes, reported difficulty swallowing medicines")+COUNTIF('Data-Qtr1'!F88,"Yes, reported NO difficulty swallowing medicines"))),"")</f>
        <v/>
      </c>
      <c r="G89" s="168" t="str">
        <f>IF(M89=1,IF('Data-Qtr1'!P88,0.1,IF(ISBLANK('Data-Qtr1'!G88),"",(COUNTIF('Data-Qtr1'!G88,"Yes")+(0.1*COUNTIF('Data-Qtr1'!G88,"N/A"))))),"")</f>
        <v/>
      </c>
      <c r="H89" s="169" t="str">
        <f>IF(M89=1,IF('Data-Qtr1'!Q88,0.1,IF(ISBLANK('Data-Qtr1'!H88),"",((COUNTIF('Data-Qtr1'!H88,"Yes")+(0.1*COUNTIF('Data-Qtr1'!H88,"N/A")))))),"")</f>
        <v/>
      </c>
      <c r="I89" s="173" t="str">
        <f>IF(M89=1,IF(ISBLANK('Data-Qtr1'!I88),"",(COUNTIF('Data-Qtr1'!I88,"Yes")+(0.1*COUNTIF('Data-Qtr1'!I88,"N/A")))),"")</f>
        <v/>
      </c>
      <c r="J89" s="173" t="str">
        <f>IF(M89=1,IF(ISBLANK('Data-Qtr1'!J88),"",(COUNTIF('Data-Qtr1'!J88,"Yes")+(0.1*COUNTIF('Data-Qtr1'!J88,"N/A")))),"")</f>
        <v/>
      </c>
      <c r="K89" s="174" t="str">
        <f>IF(M89=1,IF(ISBLANK('Data-Qtr1'!K88),"",(COUNTIF('Data-Qtr1'!K88,"Yes")+(0.1*COUNTIF('Data-Qtr1'!K88,"N/A")))),"")</f>
        <v/>
      </c>
      <c r="L89" s="119">
        <f>COUNTIF('Data-Qtr1'!C88:K88,"")</f>
        <v>9</v>
      </c>
      <c r="M89" s="74">
        <f>IF('Data-Qtr1'!R88,"",IF(L89&lt;9,1,0))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IF(M90=1,IF('Data-Qtr1'!C89="","",(COUNTIF('Data-Qtr1'!C89,"Yes")+(0.1*COUNTIF('Data-Qtr1'!C89,"N/A")))),"")</f>
        <v/>
      </c>
      <c r="D90" s="172" t="str">
        <f>IF(M90=1,IF(ISBLANK('Data-Qtr1'!D89),"",(COUNTIF('Data-Qtr1'!D89,"Yes")+(0.1*COUNTIF('Data-Qtr1'!D89,"N/A")))),"")</f>
        <v/>
      </c>
      <c r="E90" s="172" t="str">
        <f>IF(M90=1,IF(ISBLANK('Data-Qtr1'!E89),"",(10*COUNTIF('Data-Qtr1'!E89,"Yes, nominated to self-administer")+COUNTIF('Data-Qtr1'!E89,"Yes, nominated NOT to self-administer"))),"")</f>
        <v/>
      </c>
      <c r="F90" s="172" t="str">
        <f>IF(M90=1,IF(ISBLANK('Data-Qtr1'!F89),"",(10*COUNTIF('Data-Qtr1'!F89,"Yes, reported difficulty swallowing medicines")+COUNTIF('Data-Qtr1'!F89,"Yes, reported NO difficulty swallowing medicines"))),"")</f>
        <v/>
      </c>
      <c r="G90" s="168" t="str">
        <f>IF(M90=1,IF('Data-Qtr1'!P89,0.1,IF(ISBLANK('Data-Qtr1'!G89),"",(COUNTIF('Data-Qtr1'!G89,"Yes")+(0.1*COUNTIF('Data-Qtr1'!G89,"N/A"))))),"")</f>
        <v/>
      </c>
      <c r="H90" s="169" t="str">
        <f>IF(M90=1,IF('Data-Qtr1'!Q89,0.1,IF(ISBLANK('Data-Qtr1'!H89),"",((COUNTIF('Data-Qtr1'!H89,"Yes")+(0.1*COUNTIF('Data-Qtr1'!H89,"N/A")))))),"")</f>
        <v/>
      </c>
      <c r="I90" s="173" t="str">
        <f>IF(M90=1,IF(ISBLANK('Data-Qtr1'!I89),"",(COUNTIF('Data-Qtr1'!I89,"Yes")+(0.1*COUNTIF('Data-Qtr1'!I89,"N/A")))),"")</f>
        <v/>
      </c>
      <c r="J90" s="173" t="str">
        <f>IF(M90=1,IF(ISBLANK('Data-Qtr1'!J89),"",(COUNTIF('Data-Qtr1'!J89,"Yes")+(0.1*COUNTIF('Data-Qtr1'!J89,"N/A")))),"")</f>
        <v/>
      </c>
      <c r="K90" s="174" t="str">
        <f>IF(M90=1,IF(ISBLANK('Data-Qtr1'!K89),"",(COUNTIF('Data-Qtr1'!K89,"Yes")+(0.1*COUNTIF('Data-Qtr1'!K89,"N/A")))),"")</f>
        <v/>
      </c>
      <c r="L90" s="119">
        <f>COUNTIF('Data-Qtr1'!C89:K89,"")</f>
        <v>9</v>
      </c>
      <c r="M90" s="74">
        <f>IF('Data-Qtr1'!R89,"",IF(L90&lt;9,1,0))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IF(M91=1,IF('Data-Qtr1'!C90="","",(COUNTIF('Data-Qtr1'!C90,"Yes")+(0.1*COUNTIF('Data-Qtr1'!C90,"N/A")))),"")</f>
        <v/>
      </c>
      <c r="D91" s="172" t="str">
        <f>IF(M91=1,IF(ISBLANK('Data-Qtr1'!D90),"",(COUNTIF('Data-Qtr1'!D90,"Yes")+(0.1*COUNTIF('Data-Qtr1'!D90,"N/A")))),"")</f>
        <v/>
      </c>
      <c r="E91" s="172" t="str">
        <f>IF(M91=1,IF(ISBLANK('Data-Qtr1'!E90),"",(10*COUNTIF('Data-Qtr1'!E90,"Yes, nominated to self-administer")+COUNTIF('Data-Qtr1'!E90,"Yes, nominated NOT to self-administer"))),"")</f>
        <v/>
      </c>
      <c r="F91" s="172" t="str">
        <f>IF(M91=1,IF(ISBLANK('Data-Qtr1'!F90),"",(10*COUNTIF('Data-Qtr1'!F90,"Yes, reported difficulty swallowing medicines")+COUNTIF('Data-Qtr1'!F90,"Yes, reported NO difficulty swallowing medicines"))),"")</f>
        <v/>
      </c>
      <c r="G91" s="168" t="str">
        <f>IF(M91=1,IF('Data-Qtr1'!P90,0.1,IF(ISBLANK('Data-Qtr1'!G90),"",(COUNTIF('Data-Qtr1'!G90,"Yes")+(0.1*COUNTIF('Data-Qtr1'!G90,"N/A"))))),"")</f>
        <v/>
      </c>
      <c r="H91" s="169" t="str">
        <f>IF(M91=1,IF('Data-Qtr1'!Q90,0.1,IF(ISBLANK('Data-Qtr1'!H90),"",((COUNTIF('Data-Qtr1'!H90,"Yes")+(0.1*COUNTIF('Data-Qtr1'!H90,"N/A")))))),"")</f>
        <v/>
      </c>
      <c r="I91" s="173" t="str">
        <f>IF(M91=1,IF(ISBLANK('Data-Qtr1'!I90),"",(COUNTIF('Data-Qtr1'!I90,"Yes")+(0.1*COUNTIF('Data-Qtr1'!I90,"N/A")))),"")</f>
        <v/>
      </c>
      <c r="J91" s="173" t="str">
        <f>IF(M91=1,IF(ISBLANK('Data-Qtr1'!J90),"",(COUNTIF('Data-Qtr1'!J90,"Yes")+(0.1*COUNTIF('Data-Qtr1'!J90,"N/A")))),"")</f>
        <v/>
      </c>
      <c r="K91" s="174" t="str">
        <f>IF(M91=1,IF(ISBLANK('Data-Qtr1'!K90),"",(COUNTIF('Data-Qtr1'!K90,"Yes")+(0.1*COUNTIF('Data-Qtr1'!K90,"N/A")))),"")</f>
        <v/>
      </c>
      <c r="L91" s="119">
        <f>COUNTIF('Data-Qtr1'!C90:K90,"")</f>
        <v>9</v>
      </c>
      <c r="M91" s="74">
        <f>IF('Data-Qtr1'!R90,"",IF(L91&lt;9,1,0))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IF(M92=1,IF('Data-Qtr1'!C91="","",(COUNTIF('Data-Qtr1'!C91,"Yes")+(0.1*COUNTIF('Data-Qtr1'!C91,"N/A")))),"")</f>
        <v/>
      </c>
      <c r="D92" s="172" t="str">
        <f>IF(M92=1,IF(ISBLANK('Data-Qtr1'!D91),"",(COUNTIF('Data-Qtr1'!D91,"Yes")+(0.1*COUNTIF('Data-Qtr1'!D91,"N/A")))),"")</f>
        <v/>
      </c>
      <c r="E92" s="172" t="str">
        <f>IF(M92=1,IF(ISBLANK('Data-Qtr1'!E91),"",(10*COUNTIF('Data-Qtr1'!E91,"Yes, nominated to self-administer")+COUNTIF('Data-Qtr1'!E91,"Yes, nominated NOT to self-administer"))),"")</f>
        <v/>
      </c>
      <c r="F92" s="172" t="str">
        <f>IF(M92=1,IF(ISBLANK('Data-Qtr1'!F91),"",(10*COUNTIF('Data-Qtr1'!F91,"Yes, reported difficulty swallowing medicines")+COUNTIF('Data-Qtr1'!F91,"Yes, reported NO difficulty swallowing medicines"))),"")</f>
        <v/>
      </c>
      <c r="G92" s="168" t="str">
        <f>IF(M92=1,IF('Data-Qtr1'!P91,0.1,IF(ISBLANK('Data-Qtr1'!G91),"",(COUNTIF('Data-Qtr1'!G91,"Yes")+(0.1*COUNTIF('Data-Qtr1'!G91,"N/A"))))),"")</f>
        <v/>
      </c>
      <c r="H92" s="169" t="str">
        <f>IF(M92=1,IF('Data-Qtr1'!Q91,0.1,IF(ISBLANK('Data-Qtr1'!H91),"",((COUNTIF('Data-Qtr1'!H91,"Yes")+(0.1*COUNTIF('Data-Qtr1'!H91,"N/A")))))),"")</f>
        <v/>
      </c>
      <c r="I92" s="173" t="str">
        <f>IF(M92=1,IF(ISBLANK('Data-Qtr1'!I91),"",(COUNTIF('Data-Qtr1'!I91,"Yes")+(0.1*COUNTIF('Data-Qtr1'!I91,"N/A")))),"")</f>
        <v/>
      </c>
      <c r="J92" s="173" t="str">
        <f>IF(M92=1,IF(ISBLANK('Data-Qtr1'!J91),"",(COUNTIF('Data-Qtr1'!J91,"Yes")+(0.1*COUNTIF('Data-Qtr1'!J91,"N/A")))),"")</f>
        <v/>
      </c>
      <c r="K92" s="174" t="str">
        <f>IF(M92=1,IF(ISBLANK('Data-Qtr1'!K91),"",(COUNTIF('Data-Qtr1'!K91,"Yes")+(0.1*COUNTIF('Data-Qtr1'!K91,"N/A")))),"")</f>
        <v/>
      </c>
      <c r="L92" s="119">
        <f>COUNTIF('Data-Qtr1'!C91:K91,"")</f>
        <v>9</v>
      </c>
      <c r="M92" s="74">
        <f>IF('Data-Qtr1'!R91,"",IF(L92&lt;9,1,0))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IF(M93=1,IF('Data-Qtr1'!C92="","",(COUNTIF('Data-Qtr1'!C92,"Yes")+(0.1*COUNTIF('Data-Qtr1'!C92,"N/A")))),"")</f>
        <v/>
      </c>
      <c r="D93" s="172" t="str">
        <f>IF(M93=1,IF(ISBLANK('Data-Qtr1'!D92),"",(COUNTIF('Data-Qtr1'!D92,"Yes")+(0.1*COUNTIF('Data-Qtr1'!D92,"N/A")))),"")</f>
        <v/>
      </c>
      <c r="E93" s="172" t="str">
        <f>IF(M93=1,IF(ISBLANK('Data-Qtr1'!E92),"",(10*COUNTIF('Data-Qtr1'!E92,"Yes, nominated to self-administer")+COUNTIF('Data-Qtr1'!E92,"Yes, nominated NOT to self-administer"))),"")</f>
        <v/>
      </c>
      <c r="F93" s="172" t="str">
        <f>IF(M93=1,IF(ISBLANK('Data-Qtr1'!F92),"",(10*COUNTIF('Data-Qtr1'!F92,"Yes, reported difficulty swallowing medicines")+COUNTIF('Data-Qtr1'!F92,"Yes, reported NO difficulty swallowing medicines"))),"")</f>
        <v/>
      </c>
      <c r="G93" s="168" t="str">
        <f>IF(M93=1,IF('Data-Qtr1'!P92,0.1,IF(ISBLANK('Data-Qtr1'!G92),"",(COUNTIF('Data-Qtr1'!G92,"Yes")+(0.1*COUNTIF('Data-Qtr1'!G92,"N/A"))))),"")</f>
        <v/>
      </c>
      <c r="H93" s="169" t="str">
        <f>IF(M93=1,IF('Data-Qtr1'!Q92,0.1,IF(ISBLANK('Data-Qtr1'!H92),"",((COUNTIF('Data-Qtr1'!H92,"Yes")+(0.1*COUNTIF('Data-Qtr1'!H92,"N/A")))))),"")</f>
        <v/>
      </c>
      <c r="I93" s="173" t="str">
        <f>IF(M93=1,IF(ISBLANK('Data-Qtr1'!I92),"",(COUNTIF('Data-Qtr1'!I92,"Yes")+(0.1*COUNTIF('Data-Qtr1'!I92,"N/A")))),"")</f>
        <v/>
      </c>
      <c r="J93" s="173" t="str">
        <f>IF(M93=1,IF(ISBLANK('Data-Qtr1'!J92),"",(COUNTIF('Data-Qtr1'!J92,"Yes")+(0.1*COUNTIF('Data-Qtr1'!J92,"N/A")))),"")</f>
        <v/>
      </c>
      <c r="K93" s="174" t="str">
        <f>IF(M93=1,IF(ISBLANK('Data-Qtr1'!K92),"",(COUNTIF('Data-Qtr1'!K92,"Yes")+(0.1*COUNTIF('Data-Qtr1'!K92,"N/A")))),"")</f>
        <v/>
      </c>
      <c r="L93" s="119">
        <f>COUNTIF('Data-Qtr1'!C92:K92,"")</f>
        <v>9</v>
      </c>
      <c r="M93" s="74">
        <f>IF('Data-Qtr1'!R92,"",IF(L93&lt;9,1,0))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IF(M94=1,IF('Data-Qtr1'!C93="","",(COUNTIF('Data-Qtr1'!C93,"Yes")+(0.1*COUNTIF('Data-Qtr1'!C93,"N/A")))),"")</f>
        <v/>
      </c>
      <c r="D94" s="172" t="str">
        <f>IF(M94=1,IF(ISBLANK('Data-Qtr1'!D93),"",(COUNTIF('Data-Qtr1'!D93,"Yes")+(0.1*COUNTIF('Data-Qtr1'!D93,"N/A")))),"")</f>
        <v/>
      </c>
      <c r="E94" s="172" t="str">
        <f>IF(M94=1,IF(ISBLANK('Data-Qtr1'!E93),"",(10*COUNTIF('Data-Qtr1'!E93,"Yes, nominated to self-administer")+COUNTIF('Data-Qtr1'!E93,"Yes, nominated NOT to self-administer"))),"")</f>
        <v/>
      </c>
      <c r="F94" s="172" t="str">
        <f>IF(M94=1,IF(ISBLANK('Data-Qtr1'!F93),"",(10*COUNTIF('Data-Qtr1'!F93,"Yes, reported difficulty swallowing medicines")+COUNTIF('Data-Qtr1'!F93,"Yes, reported NO difficulty swallowing medicines"))),"")</f>
        <v/>
      </c>
      <c r="G94" s="168" t="str">
        <f>IF(M94=1,IF('Data-Qtr1'!P93,0.1,IF(ISBLANK('Data-Qtr1'!G93),"",(COUNTIF('Data-Qtr1'!G93,"Yes")+(0.1*COUNTIF('Data-Qtr1'!G93,"N/A"))))),"")</f>
        <v/>
      </c>
      <c r="H94" s="169" t="str">
        <f>IF(M94=1,IF('Data-Qtr1'!Q93,0.1,IF(ISBLANK('Data-Qtr1'!H93),"",((COUNTIF('Data-Qtr1'!H93,"Yes")+(0.1*COUNTIF('Data-Qtr1'!H93,"N/A")))))),"")</f>
        <v/>
      </c>
      <c r="I94" s="173" t="str">
        <f>IF(M94=1,IF(ISBLANK('Data-Qtr1'!I93),"",(COUNTIF('Data-Qtr1'!I93,"Yes")+(0.1*COUNTIF('Data-Qtr1'!I93,"N/A")))),"")</f>
        <v/>
      </c>
      <c r="J94" s="173" t="str">
        <f>IF(M94=1,IF(ISBLANK('Data-Qtr1'!J93),"",(COUNTIF('Data-Qtr1'!J93,"Yes")+(0.1*COUNTIF('Data-Qtr1'!J93,"N/A")))),"")</f>
        <v/>
      </c>
      <c r="K94" s="174" t="str">
        <f>IF(M94=1,IF(ISBLANK('Data-Qtr1'!K93),"",(COUNTIF('Data-Qtr1'!K93,"Yes")+(0.1*COUNTIF('Data-Qtr1'!K93,"N/A")))),"")</f>
        <v/>
      </c>
      <c r="L94" s="119">
        <f>COUNTIF('Data-Qtr1'!C93:K93,"")</f>
        <v>9</v>
      </c>
      <c r="M94" s="74">
        <f>IF('Data-Qtr1'!R93,"",IF(L94&lt;9,1,0))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IF(M95=1,IF('Data-Qtr1'!C94="","",(COUNTIF('Data-Qtr1'!C94,"Yes")+(0.1*COUNTIF('Data-Qtr1'!C94,"N/A")))),"")</f>
        <v/>
      </c>
      <c r="D95" s="172" t="str">
        <f>IF(M95=1,IF(ISBLANK('Data-Qtr1'!D94),"",(COUNTIF('Data-Qtr1'!D94,"Yes")+(0.1*COUNTIF('Data-Qtr1'!D94,"N/A")))),"")</f>
        <v/>
      </c>
      <c r="E95" s="172" t="str">
        <f>IF(M95=1,IF(ISBLANK('Data-Qtr1'!E94),"",(10*COUNTIF('Data-Qtr1'!E94,"Yes, nominated to self-administer")+COUNTIF('Data-Qtr1'!E94,"Yes, nominated NOT to self-administer"))),"")</f>
        <v/>
      </c>
      <c r="F95" s="172" t="str">
        <f>IF(M95=1,IF(ISBLANK('Data-Qtr1'!F94),"",(10*COUNTIF('Data-Qtr1'!F94,"Yes, reported difficulty swallowing medicines")+COUNTIF('Data-Qtr1'!F94,"Yes, reported NO difficulty swallowing medicines"))),"")</f>
        <v/>
      </c>
      <c r="G95" s="168" t="str">
        <f>IF(M95=1,IF('Data-Qtr1'!P94,0.1,IF(ISBLANK('Data-Qtr1'!G94),"",(COUNTIF('Data-Qtr1'!G94,"Yes")+(0.1*COUNTIF('Data-Qtr1'!G94,"N/A"))))),"")</f>
        <v/>
      </c>
      <c r="H95" s="169" t="str">
        <f>IF(M95=1,IF('Data-Qtr1'!Q94,0.1,IF(ISBLANK('Data-Qtr1'!H94),"",((COUNTIF('Data-Qtr1'!H94,"Yes")+(0.1*COUNTIF('Data-Qtr1'!H94,"N/A")))))),"")</f>
        <v/>
      </c>
      <c r="I95" s="173" t="str">
        <f>IF(M95=1,IF(ISBLANK('Data-Qtr1'!I94),"",(COUNTIF('Data-Qtr1'!I94,"Yes")+(0.1*COUNTIF('Data-Qtr1'!I94,"N/A")))),"")</f>
        <v/>
      </c>
      <c r="J95" s="173" t="str">
        <f>IF(M95=1,IF(ISBLANK('Data-Qtr1'!J94),"",(COUNTIF('Data-Qtr1'!J94,"Yes")+(0.1*COUNTIF('Data-Qtr1'!J94,"N/A")))),"")</f>
        <v/>
      </c>
      <c r="K95" s="174" t="str">
        <f>IF(M95=1,IF(ISBLANK('Data-Qtr1'!K94),"",(COUNTIF('Data-Qtr1'!K94,"Yes")+(0.1*COUNTIF('Data-Qtr1'!K94,"N/A")))),"")</f>
        <v/>
      </c>
      <c r="L95" s="149">
        <f>COUNTIF('Data-Qtr1'!C94:K94,"")</f>
        <v>9</v>
      </c>
      <c r="M95" s="74">
        <f>IF('Data-Qtr1'!R94,"",IF(L95&lt;9,1,0))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IF(M96=1,IF('Data-Qtr1'!C95="","",(COUNTIF('Data-Qtr1'!C95,"Yes")+(0.1*COUNTIF('Data-Qtr1'!C95,"N/A")))),"")</f>
        <v/>
      </c>
      <c r="D96" s="172" t="str">
        <f>IF(M96=1,IF(ISBLANK('Data-Qtr1'!D95),"",(COUNTIF('Data-Qtr1'!D95,"Yes")+(0.1*COUNTIF('Data-Qtr1'!D95,"N/A")))),"")</f>
        <v/>
      </c>
      <c r="E96" s="172" t="str">
        <f>IF(M96=1,IF(ISBLANK('Data-Qtr1'!E95),"",(10*COUNTIF('Data-Qtr1'!E95,"Yes, nominated to self-administer")+COUNTIF('Data-Qtr1'!E95,"Yes, nominated NOT to self-administer"))),"")</f>
        <v/>
      </c>
      <c r="F96" s="172" t="str">
        <f>IF(M96=1,IF(ISBLANK('Data-Qtr1'!F95),"",(10*COUNTIF('Data-Qtr1'!F95,"Yes, reported difficulty swallowing medicines")+COUNTIF('Data-Qtr1'!F95,"Yes, reported NO difficulty swallowing medicines"))),"")</f>
        <v/>
      </c>
      <c r="G96" s="168" t="str">
        <f>IF(M96=1,IF('Data-Qtr1'!P95,0.1,IF(ISBLANK('Data-Qtr1'!G95),"",(COUNTIF('Data-Qtr1'!G95,"Yes")+(0.1*COUNTIF('Data-Qtr1'!G95,"N/A"))))),"")</f>
        <v/>
      </c>
      <c r="H96" s="169" t="str">
        <f>IF(M96=1,IF('Data-Qtr1'!Q95,0.1,IF(ISBLANK('Data-Qtr1'!H95),"",((COUNTIF('Data-Qtr1'!H95,"Yes")+(0.1*COUNTIF('Data-Qtr1'!H95,"N/A")))))),"")</f>
        <v/>
      </c>
      <c r="I96" s="173" t="str">
        <f>IF(M96=1,IF(ISBLANK('Data-Qtr1'!I95),"",(COUNTIF('Data-Qtr1'!I95,"Yes")+(0.1*COUNTIF('Data-Qtr1'!I95,"N/A")))),"")</f>
        <v/>
      </c>
      <c r="J96" s="173" t="str">
        <f>IF(M96=1,IF(ISBLANK('Data-Qtr1'!J95),"",(COUNTIF('Data-Qtr1'!J95,"Yes")+(0.1*COUNTIF('Data-Qtr1'!J95,"N/A")))),"")</f>
        <v/>
      </c>
      <c r="K96" s="174" t="str">
        <f>IF(M96=1,IF(ISBLANK('Data-Qtr1'!K95),"",(COUNTIF('Data-Qtr1'!K95,"Yes")+(0.1*COUNTIF('Data-Qtr1'!K95,"N/A")))),"")</f>
        <v/>
      </c>
      <c r="L96" s="119">
        <f>COUNTIF('Data-Qtr1'!C95:K95,"")</f>
        <v>9</v>
      </c>
      <c r="M96" s="74">
        <f>IF('Data-Qtr1'!R95,"",IF(L96&lt;9,1,0))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IF(M97=1,IF('Data-Qtr1'!C96="","",(COUNTIF('Data-Qtr1'!C96,"Yes")+(0.1*COUNTIF('Data-Qtr1'!C96,"N/A")))),"")</f>
        <v/>
      </c>
      <c r="D97" s="172" t="str">
        <f>IF(M97=1,IF(ISBLANK('Data-Qtr1'!D96),"",(COUNTIF('Data-Qtr1'!D96,"Yes")+(0.1*COUNTIF('Data-Qtr1'!D96,"N/A")))),"")</f>
        <v/>
      </c>
      <c r="E97" s="172" t="str">
        <f>IF(M97=1,IF(ISBLANK('Data-Qtr1'!E96),"",(10*COUNTIF('Data-Qtr1'!E96,"Yes, nominated to self-administer")+COUNTIF('Data-Qtr1'!E96,"Yes, nominated NOT to self-administer"))),"")</f>
        <v/>
      </c>
      <c r="F97" s="172" t="str">
        <f>IF(M97=1,IF(ISBLANK('Data-Qtr1'!F96),"",(10*COUNTIF('Data-Qtr1'!F96,"Yes, reported difficulty swallowing medicines")+COUNTIF('Data-Qtr1'!F96,"Yes, reported NO difficulty swallowing medicines"))),"")</f>
        <v/>
      </c>
      <c r="G97" s="168" t="str">
        <f>IF(M97=1,IF('Data-Qtr1'!P96,0.1,IF(ISBLANK('Data-Qtr1'!G96),"",(COUNTIF('Data-Qtr1'!G96,"Yes")+(0.1*COUNTIF('Data-Qtr1'!G96,"N/A"))))),"")</f>
        <v/>
      </c>
      <c r="H97" s="169" t="str">
        <f>IF(M97=1,IF('Data-Qtr1'!Q96,0.1,IF(ISBLANK('Data-Qtr1'!H96),"",((COUNTIF('Data-Qtr1'!H96,"Yes")+(0.1*COUNTIF('Data-Qtr1'!H96,"N/A")))))),"")</f>
        <v/>
      </c>
      <c r="I97" s="173" t="str">
        <f>IF(M97=1,IF(ISBLANK('Data-Qtr1'!I96),"",(COUNTIF('Data-Qtr1'!I96,"Yes")+(0.1*COUNTIF('Data-Qtr1'!I96,"N/A")))),"")</f>
        <v/>
      </c>
      <c r="J97" s="173" t="str">
        <f>IF(M97=1,IF(ISBLANK('Data-Qtr1'!J96),"",(COUNTIF('Data-Qtr1'!J96,"Yes")+(0.1*COUNTIF('Data-Qtr1'!J96,"N/A")))),"")</f>
        <v/>
      </c>
      <c r="K97" s="174" t="str">
        <f>IF(M97=1,IF(ISBLANK('Data-Qtr1'!K96),"",(COUNTIF('Data-Qtr1'!K96,"Yes")+(0.1*COUNTIF('Data-Qtr1'!K96,"N/A")))),"")</f>
        <v/>
      </c>
      <c r="L97" s="119">
        <f>COUNTIF('Data-Qtr1'!C96:K96,"")</f>
        <v>9</v>
      </c>
      <c r="M97" s="74">
        <f>IF('Data-Qtr1'!R96,"",IF(L97&lt;9,1,0))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IF(M98=1,IF('Data-Qtr1'!C97="","",(COUNTIF('Data-Qtr1'!C97,"Yes")+(0.1*COUNTIF('Data-Qtr1'!C97,"N/A")))),"")</f>
        <v/>
      </c>
      <c r="D98" s="172" t="str">
        <f>IF(M98=1,IF(ISBLANK('Data-Qtr1'!D97),"",(COUNTIF('Data-Qtr1'!D97,"Yes")+(0.1*COUNTIF('Data-Qtr1'!D97,"N/A")))),"")</f>
        <v/>
      </c>
      <c r="E98" s="172" t="str">
        <f>IF(M98=1,IF(ISBLANK('Data-Qtr1'!E97),"",(10*COUNTIF('Data-Qtr1'!E97,"Yes, nominated to self-administer")+COUNTIF('Data-Qtr1'!E97,"Yes, nominated NOT to self-administer"))),"")</f>
        <v/>
      </c>
      <c r="F98" s="172" t="str">
        <f>IF(M98=1,IF(ISBLANK('Data-Qtr1'!F97),"",(10*COUNTIF('Data-Qtr1'!F97,"Yes, reported difficulty swallowing medicines")+COUNTIF('Data-Qtr1'!F97,"Yes, reported NO difficulty swallowing medicines"))),"")</f>
        <v/>
      </c>
      <c r="G98" s="168" t="str">
        <f>IF(M98=1,IF('Data-Qtr1'!P97,0.1,IF(ISBLANK('Data-Qtr1'!G97),"",(COUNTIF('Data-Qtr1'!G97,"Yes")+(0.1*COUNTIF('Data-Qtr1'!G97,"N/A"))))),"")</f>
        <v/>
      </c>
      <c r="H98" s="169" t="str">
        <f>IF(M98=1,IF('Data-Qtr1'!Q97,0.1,IF(ISBLANK('Data-Qtr1'!H97),"",((COUNTIF('Data-Qtr1'!H97,"Yes")+(0.1*COUNTIF('Data-Qtr1'!H97,"N/A")))))),"")</f>
        <v/>
      </c>
      <c r="I98" s="173" t="str">
        <f>IF(M98=1,IF(ISBLANK('Data-Qtr1'!I97),"",(COUNTIF('Data-Qtr1'!I97,"Yes")+(0.1*COUNTIF('Data-Qtr1'!I97,"N/A")))),"")</f>
        <v/>
      </c>
      <c r="J98" s="173" t="str">
        <f>IF(M98=1,IF(ISBLANK('Data-Qtr1'!J97),"",(COUNTIF('Data-Qtr1'!J97,"Yes")+(0.1*COUNTIF('Data-Qtr1'!J97,"N/A")))),"")</f>
        <v/>
      </c>
      <c r="K98" s="174" t="str">
        <f>IF(M98=1,IF(ISBLANK('Data-Qtr1'!K97),"",(COUNTIF('Data-Qtr1'!K97,"Yes")+(0.1*COUNTIF('Data-Qtr1'!K97,"N/A")))),"")</f>
        <v/>
      </c>
      <c r="L98" s="119">
        <f>COUNTIF('Data-Qtr1'!C97:K97,"")</f>
        <v>9</v>
      </c>
      <c r="M98" s="74">
        <f>IF('Data-Qtr1'!R97,"",IF(L98&lt;9,1,0))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IF(M99=1,IF('Data-Qtr1'!C98="","",(COUNTIF('Data-Qtr1'!C98,"Yes")+(0.1*COUNTIF('Data-Qtr1'!C98,"N/A")))),"")</f>
        <v/>
      </c>
      <c r="D99" s="172" t="str">
        <f>IF(M99=1,IF(ISBLANK('Data-Qtr1'!D98),"",(COUNTIF('Data-Qtr1'!D98,"Yes")+(0.1*COUNTIF('Data-Qtr1'!D98,"N/A")))),"")</f>
        <v/>
      </c>
      <c r="E99" s="172" t="str">
        <f>IF(M99=1,IF(ISBLANK('Data-Qtr1'!E98),"",(10*COUNTIF('Data-Qtr1'!E98,"Yes, nominated to self-administer")+COUNTIF('Data-Qtr1'!E98,"Yes, nominated NOT to self-administer"))),"")</f>
        <v/>
      </c>
      <c r="F99" s="172" t="str">
        <f>IF(M99=1,IF(ISBLANK('Data-Qtr1'!F98),"",(10*COUNTIF('Data-Qtr1'!F98,"Yes, reported difficulty swallowing medicines")+COUNTIF('Data-Qtr1'!F98,"Yes, reported NO difficulty swallowing medicines"))),"")</f>
        <v/>
      </c>
      <c r="G99" s="168" t="str">
        <f>IF(M99=1,IF('Data-Qtr1'!P98,0.1,IF(ISBLANK('Data-Qtr1'!G98),"",(COUNTIF('Data-Qtr1'!G98,"Yes")+(0.1*COUNTIF('Data-Qtr1'!G98,"N/A"))))),"")</f>
        <v/>
      </c>
      <c r="H99" s="169" t="str">
        <f>IF(M99=1,IF('Data-Qtr1'!Q98,0.1,IF(ISBLANK('Data-Qtr1'!H98),"",((COUNTIF('Data-Qtr1'!H98,"Yes")+(0.1*COUNTIF('Data-Qtr1'!H98,"N/A")))))),"")</f>
        <v/>
      </c>
      <c r="I99" s="173" t="str">
        <f>IF(M99=1,IF(ISBLANK('Data-Qtr1'!I98),"",(COUNTIF('Data-Qtr1'!I98,"Yes")+(0.1*COUNTIF('Data-Qtr1'!I98,"N/A")))),"")</f>
        <v/>
      </c>
      <c r="J99" s="173" t="str">
        <f>IF(M99=1,IF(ISBLANK('Data-Qtr1'!J98),"",(COUNTIF('Data-Qtr1'!J98,"Yes")+(0.1*COUNTIF('Data-Qtr1'!J98,"N/A")))),"")</f>
        <v/>
      </c>
      <c r="K99" s="174" t="str">
        <f>IF(M99=1,IF(ISBLANK('Data-Qtr1'!K98),"",(COUNTIF('Data-Qtr1'!K98,"Yes")+(0.1*COUNTIF('Data-Qtr1'!K98,"N/A")))),"")</f>
        <v/>
      </c>
      <c r="L99" s="119">
        <f>COUNTIF('Data-Qtr1'!C98:K98,"")</f>
        <v>9</v>
      </c>
      <c r="M99" s="74">
        <f>IF('Data-Qtr1'!R98,"",IF(L99&lt;9,1,0))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IF(M100=1,IF('Data-Qtr1'!C99="","",(COUNTIF('Data-Qtr1'!C99,"Yes")+(0.1*COUNTIF('Data-Qtr1'!C99,"N/A")))),"")</f>
        <v/>
      </c>
      <c r="D100" s="172" t="str">
        <f>IF(M100=1,IF(ISBLANK('Data-Qtr1'!D99),"",(COUNTIF('Data-Qtr1'!D99,"Yes")+(0.1*COUNTIF('Data-Qtr1'!D99,"N/A")))),"")</f>
        <v/>
      </c>
      <c r="E100" s="172" t="str">
        <f>IF(M100=1,IF(ISBLANK('Data-Qtr1'!E99),"",(10*COUNTIF('Data-Qtr1'!E99,"Yes, nominated to self-administer")+COUNTIF('Data-Qtr1'!E99,"Yes, nominated NOT to self-administer"))),"")</f>
        <v/>
      </c>
      <c r="F100" s="172" t="str">
        <f>IF(M100=1,IF(ISBLANK('Data-Qtr1'!F99),"",(10*COUNTIF('Data-Qtr1'!F99,"Yes, reported difficulty swallowing medicines")+COUNTIF('Data-Qtr1'!F99,"Yes, reported NO difficulty swallowing medicines"))),"")</f>
        <v/>
      </c>
      <c r="G100" s="168" t="str">
        <f>IF(M100=1,IF('Data-Qtr1'!P99,0.1,IF(ISBLANK('Data-Qtr1'!G99),"",(COUNTIF('Data-Qtr1'!G99,"Yes")+(0.1*COUNTIF('Data-Qtr1'!G99,"N/A"))))),"")</f>
        <v/>
      </c>
      <c r="H100" s="169" t="str">
        <f>IF(M100=1,IF('Data-Qtr1'!Q99,0.1,IF(ISBLANK('Data-Qtr1'!H99),"",((COUNTIF('Data-Qtr1'!H99,"Yes")+(0.1*COUNTIF('Data-Qtr1'!H99,"N/A")))))),"")</f>
        <v/>
      </c>
      <c r="I100" s="173" t="str">
        <f>IF(M100=1,IF(ISBLANK('Data-Qtr1'!I99),"",(COUNTIF('Data-Qtr1'!I99,"Yes")+(0.1*COUNTIF('Data-Qtr1'!I99,"N/A")))),"")</f>
        <v/>
      </c>
      <c r="J100" s="173" t="str">
        <f>IF(M100=1,IF(ISBLANK('Data-Qtr1'!J99),"",(COUNTIF('Data-Qtr1'!J99,"Yes")+(0.1*COUNTIF('Data-Qtr1'!J99,"N/A")))),"")</f>
        <v/>
      </c>
      <c r="K100" s="174" t="str">
        <f>IF(M100=1,IF(ISBLANK('Data-Qtr1'!K99),"",(COUNTIF('Data-Qtr1'!K99,"Yes")+(0.1*COUNTIF('Data-Qtr1'!K99,"N/A")))),"")</f>
        <v/>
      </c>
      <c r="L100" s="119">
        <f>COUNTIF('Data-Qtr1'!C99:K99,"")</f>
        <v>9</v>
      </c>
      <c r="M100" s="74">
        <f>IF('Data-Qtr1'!R99,"",IF(L100&lt;9,1,0))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IF(M101=1,IF('Data-Qtr1'!C100="","",(COUNTIF('Data-Qtr1'!C100,"Yes")+(0.1*COUNTIF('Data-Qtr1'!C100,"N/A")))),"")</f>
        <v/>
      </c>
      <c r="D101" s="172" t="str">
        <f>IF(M101=1,IF(ISBLANK('Data-Qtr1'!D100),"",(COUNTIF('Data-Qtr1'!D100,"Yes")+(0.1*COUNTIF('Data-Qtr1'!D100,"N/A")))),"")</f>
        <v/>
      </c>
      <c r="E101" s="172" t="str">
        <f>IF(M101=1,IF(ISBLANK('Data-Qtr1'!E100),"",(10*COUNTIF('Data-Qtr1'!E100,"Yes, nominated to self-administer")+COUNTIF('Data-Qtr1'!E100,"Yes, nominated NOT to self-administer"))),"")</f>
        <v/>
      </c>
      <c r="F101" s="172" t="str">
        <f>IF(M101=1,IF(ISBLANK('Data-Qtr1'!F100),"",(10*COUNTIF('Data-Qtr1'!F100,"Yes, reported difficulty swallowing medicines")+COUNTIF('Data-Qtr1'!F100,"Yes, reported NO difficulty swallowing medicines"))),"")</f>
        <v/>
      </c>
      <c r="G101" s="168" t="str">
        <f>IF(M101=1,IF('Data-Qtr1'!P100,0.1,IF(ISBLANK('Data-Qtr1'!G100),"",(COUNTIF('Data-Qtr1'!G100,"Yes")+(0.1*COUNTIF('Data-Qtr1'!G100,"N/A"))))),"")</f>
        <v/>
      </c>
      <c r="H101" s="169" t="str">
        <f>IF(M101=1,IF('Data-Qtr1'!Q100,0.1,IF(ISBLANK('Data-Qtr1'!H100),"",((COUNTIF('Data-Qtr1'!H100,"Yes")+(0.1*COUNTIF('Data-Qtr1'!H100,"N/A")))))),"")</f>
        <v/>
      </c>
      <c r="I101" s="173" t="str">
        <f>IF(M101=1,IF(ISBLANK('Data-Qtr1'!I100),"",(COUNTIF('Data-Qtr1'!I100,"Yes")+(0.1*COUNTIF('Data-Qtr1'!I100,"N/A")))),"")</f>
        <v/>
      </c>
      <c r="J101" s="173" t="str">
        <f>IF(M101=1,IF(ISBLANK('Data-Qtr1'!J100),"",(COUNTIF('Data-Qtr1'!J100,"Yes")+(0.1*COUNTIF('Data-Qtr1'!J100,"N/A")))),"")</f>
        <v/>
      </c>
      <c r="K101" s="174" t="str">
        <f>IF(M101=1,IF(ISBLANK('Data-Qtr1'!K100),"",(COUNTIF('Data-Qtr1'!K100,"Yes")+(0.1*COUNTIF('Data-Qtr1'!K100,"N/A")))),"")</f>
        <v/>
      </c>
      <c r="L101" s="119">
        <f>COUNTIF('Data-Qtr1'!C100:K100,"")</f>
        <v>9</v>
      </c>
      <c r="M101" s="74">
        <f>IF('Data-Qtr1'!R100,"",IF(L101&lt;9,1,0))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IF(M102=1,IF('Data-Qtr1'!C101="","",(COUNTIF('Data-Qtr1'!C101,"Yes")+(0.1*COUNTIF('Data-Qtr1'!C101,"N/A")))),"")</f>
        <v/>
      </c>
      <c r="D102" s="172" t="str">
        <f>IF(M102=1,IF(ISBLANK('Data-Qtr1'!D101),"",(COUNTIF('Data-Qtr1'!D101,"Yes")+(0.1*COUNTIF('Data-Qtr1'!D101,"N/A")))),"")</f>
        <v/>
      </c>
      <c r="E102" s="172" t="str">
        <f>IF(M102=1,IF(ISBLANK('Data-Qtr1'!E101),"",(10*COUNTIF('Data-Qtr1'!E101,"Yes, nominated to self-administer")+COUNTIF('Data-Qtr1'!E101,"Yes, nominated NOT to self-administer"))),"")</f>
        <v/>
      </c>
      <c r="F102" s="172" t="str">
        <f>IF(M102=1,IF(ISBLANK('Data-Qtr1'!F101),"",(10*COUNTIF('Data-Qtr1'!F101,"Yes, reported difficulty swallowing medicines")+COUNTIF('Data-Qtr1'!F101,"Yes, reported NO difficulty swallowing medicines"))),"")</f>
        <v/>
      </c>
      <c r="G102" s="168" t="str">
        <f>IF(M102=1,IF('Data-Qtr1'!P101,0.1,IF(ISBLANK('Data-Qtr1'!G101),"",(COUNTIF('Data-Qtr1'!G101,"Yes")+(0.1*COUNTIF('Data-Qtr1'!G101,"N/A"))))),"")</f>
        <v/>
      </c>
      <c r="H102" s="169" t="str">
        <f>IF(M102=1,IF('Data-Qtr1'!Q101,0.1,IF(ISBLANK('Data-Qtr1'!H101),"",((COUNTIF('Data-Qtr1'!H101,"Yes")+(0.1*COUNTIF('Data-Qtr1'!H101,"N/A")))))),"")</f>
        <v/>
      </c>
      <c r="I102" s="173" t="str">
        <f>IF(M102=1,IF(ISBLANK('Data-Qtr1'!I101),"",(COUNTIF('Data-Qtr1'!I101,"Yes")+(0.1*COUNTIF('Data-Qtr1'!I101,"N/A")))),"")</f>
        <v/>
      </c>
      <c r="J102" s="173" t="str">
        <f>IF(M102=1,IF(ISBLANK('Data-Qtr1'!J101),"",(COUNTIF('Data-Qtr1'!J101,"Yes")+(0.1*COUNTIF('Data-Qtr1'!J101,"N/A")))),"")</f>
        <v/>
      </c>
      <c r="K102" s="174" t="str">
        <f>IF(M102=1,IF(ISBLANK('Data-Qtr1'!K101),"",(COUNTIF('Data-Qtr1'!K101,"Yes")+(0.1*COUNTIF('Data-Qtr1'!K101,"N/A")))),"")</f>
        <v/>
      </c>
      <c r="L102" s="119">
        <f>COUNTIF('Data-Qtr1'!C101:K101,"")</f>
        <v>9</v>
      </c>
      <c r="M102" s="74">
        <f>IF('Data-Qtr1'!R101,"",IF(L102&lt;9,1,0))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IF(M103=1,IF('Data-Qtr1'!C102="","",(COUNTIF('Data-Qtr1'!C102,"Yes")+(0.1*COUNTIF('Data-Qtr1'!C102,"N/A")))),"")</f>
        <v/>
      </c>
      <c r="D103" s="172" t="str">
        <f>IF(M103=1,IF(ISBLANK('Data-Qtr1'!D102),"",(COUNTIF('Data-Qtr1'!D102,"Yes")+(0.1*COUNTIF('Data-Qtr1'!D102,"N/A")))),"")</f>
        <v/>
      </c>
      <c r="E103" s="172" t="str">
        <f>IF(M103=1,IF(ISBLANK('Data-Qtr1'!E102),"",(10*COUNTIF('Data-Qtr1'!E102,"Yes, nominated to self-administer")+COUNTIF('Data-Qtr1'!E102,"Yes, nominated NOT to self-administer"))),"")</f>
        <v/>
      </c>
      <c r="F103" s="172" t="str">
        <f>IF(M103=1,IF(ISBLANK('Data-Qtr1'!F102),"",(10*COUNTIF('Data-Qtr1'!F102,"Yes, reported difficulty swallowing medicines")+COUNTIF('Data-Qtr1'!F102,"Yes, reported NO difficulty swallowing medicines"))),"")</f>
        <v/>
      </c>
      <c r="G103" s="168" t="str">
        <f>IF(M103=1,IF('Data-Qtr1'!P102,0.1,IF(ISBLANK('Data-Qtr1'!G102),"",(COUNTIF('Data-Qtr1'!G102,"Yes")+(0.1*COUNTIF('Data-Qtr1'!G102,"N/A"))))),"")</f>
        <v/>
      </c>
      <c r="H103" s="169" t="str">
        <f>IF(M103=1,IF('Data-Qtr1'!Q102,0.1,IF(ISBLANK('Data-Qtr1'!H102),"",((COUNTIF('Data-Qtr1'!H102,"Yes")+(0.1*COUNTIF('Data-Qtr1'!H102,"N/A")))))),"")</f>
        <v/>
      </c>
      <c r="I103" s="173" t="str">
        <f>IF(M103=1,IF(ISBLANK('Data-Qtr1'!I102),"",(COUNTIF('Data-Qtr1'!I102,"Yes")+(0.1*COUNTIF('Data-Qtr1'!I102,"N/A")))),"")</f>
        <v/>
      </c>
      <c r="J103" s="173" t="str">
        <f>IF(M103=1,IF(ISBLANK('Data-Qtr1'!J102),"",(COUNTIF('Data-Qtr1'!J102,"Yes")+(0.1*COUNTIF('Data-Qtr1'!J102,"N/A")))),"")</f>
        <v/>
      </c>
      <c r="K103" s="174" t="str">
        <f>IF(M103=1,IF(ISBLANK('Data-Qtr1'!K102),"",(COUNTIF('Data-Qtr1'!K102,"Yes")+(0.1*COUNTIF('Data-Qtr1'!K102,"N/A")))),"")</f>
        <v/>
      </c>
      <c r="L103" s="119">
        <f>COUNTIF('Data-Qtr1'!C102:K102,"")</f>
        <v>9</v>
      </c>
      <c r="M103" s="74">
        <f>IF('Data-Qtr1'!R102,"",IF(L103&lt;9,1,0))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IF(M104=1,IF('Data-Qtr1'!C103="","",(COUNTIF('Data-Qtr1'!C103,"Yes")+(0.1*COUNTIF('Data-Qtr1'!C103,"N/A")))),"")</f>
        <v/>
      </c>
      <c r="D104" s="172" t="str">
        <f>IF(M104=1,IF(ISBLANK('Data-Qtr1'!D103),"",(COUNTIF('Data-Qtr1'!D103,"Yes")+(0.1*COUNTIF('Data-Qtr1'!D103,"N/A")))),"")</f>
        <v/>
      </c>
      <c r="E104" s="172" t="str">
        <f>IF(M104=1,IF(ISBLANK('Data-Qtr1'!E103),"",(10*COUNTIF('Data-Qtr1'!E103,"Yes, nominated to self-administer")+COUNTIF('Data-Qtr1'!E103,"Yes, nominated NOT to self-administer"))),"")</f>
        <v/>
      </c>
      <c r="F104" s="172" t="str">
        <f>IF(M104=1,IF(ISBLANK('Data-Qtr1'!F103),"",(10*COUNTIF('Data-Qtr1'!F103,"Yes, reported difficulty swallowing medicines")+COUNTIF('Data-Qtr1'!F103,"Yes, reported NO difficulty swallowing medicines"))),"")</f>
        <v/>
      </c>
      <c r="G104" s="168" t="str">
        <f>IF(M104=1,IF('Data-Qtr1'!P103,0.1,IF(ISBLANK('Data-Qtr1'!G103),"",(COUNTIF('Data-Qtr1'!G103,"Yes")+(0.1*COUNTIF('Data-Qtr1'!G103,"N/A"))))),"")</f>
        <v/>
      </c>
      <c r="H104" s="169" t="str">
        <f>IF(M104=1,IF('Data-Qtr1'!Q103,0.1,IF(ISBLANK('Data-Qtr1'!H103),"",((COUNTIF('Data-Qtr1'!H103,"Yes")+(0.1*COUNTIF('Data-Qtr1'!H103,"N/A")))))),"")</f>
        <v/>
      </c>
      <c r="I104" s="173" t="str">
        <f>IF(M104=1,IF(ISBLANK('Data-Qtr1'!I103),"",(COUNTIF('Data-Qtr1'!I103,"Yes")+(0.1*COUNTIF('Data-Qtr1'!I103,"N/A")))),"")</f>
        <v/>
      </c>
      <c r="J104" s="173" t="str">
        <f>IF(M104=1,IF(ISBLANK('Data-Qtr1'!J103),"",(COUNTIF('Data-Qtr1'!J103,"Yes")+(0.1*COUNTIF('Data-Qtr1'!J103,"N/A")))),"")</f>
        <v/>
      </c>
      <c r="K104" s="174" t="str">
        <f>IF(M104=1,IF(ISBLANK('Data-Qtr1'!K103),"",(COUNTIF('Data-Qtr1'!K103,"Yes")+(0.1*COUNTIF('Data-Qtr1'!K103,"N/A")))),"")</f>
        <v/>
      </c>
      <c r="L104" s="119">
        <f>COUNTIF('Data-Qtr1'!C103:K103,"")</f>
        <v>9</v>
      </c>
      <c r="M104" s="74">
        <f>IF('Data-Qtr1'!R103,"",IF(L104&lt;9,1,0))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IF(M105=1,IF('Data-Qtr1'!C104="","",(COUNTIF('Data-Qtr1'!C104,"Yes")+(0.1*COUNTIF('Data-Qtr1'!C104,"N/A")))),"")</f>
        <v/>
      </c>
      <c r="D105" s="172" t="str">
        <f>IF(M105=1,IF(ISBLANK('Data-Qtr1'!D104),"",(COUNTIF('Data-Qtr1'!D104,"Yes")+(0.1*COUNTIF('Data-Qtr1'!D104,"N/A")))),"")</f>
        <v/>
      </c>
      <c r="E105" s="172" t="str">
        <f>IF(M105=1,IF(ISBLANK('Data-Qtr1'!E104),"",(10*COUNTIF('Data-Qtr1'!E104,"Yes, nominated to self-administer")+COUNTIF('Data-Qtr1'!E104,"Yes, nominated NOT to self-administer"))),"")</f>
        <v/>
      </c>
      <c r="F105" s="172" t="str">
        <f>IF(M105=1,IF(ISBLANK('Data-Qtr1'!F104),"",(10*COUNTIF('Data-Qtr1'!F104,"Yes, reported difficulty swallowing medicines")+COUNTIF('Data-Qtr1'!F104,"Yes, reported NO difficulty swallowing medicines"))),"")</f>
        <v/>
      </c>
      <c r="G105" s="168" t="str">
        <f>IF(M105=1,IF('Data-Qtr1'!P104,0.1,IF(ISBLANK('Data-Qtr1'!G104),"",(COUNTIF('Data-Qtr1'!G104,"Yes")+(0.1*COUNTIF('Data-Qtr1'!G104,"N/A"))))),"")</f>
        <v/>
      </c>
      <c r="H105" s="169" t="str">
        <f>IF(M105=1,IF('Data-Qtr1'!Q104,0.1,IF(ISBLANK('Data-Qtr1'!H104),"",((COUNTIF('Data-Qtr1'!H104,"Yes")+(0.1*COUNTIF('Data-Qtr1'!H104,"N/A")))))),"")</f>
        <v/>
      </c>
      <c r="I105" s="173" t="str">
        <f>IF(M105=1,IF(ISBLANK('Data-Qtr1'!I104),"",(COUNTIF('Data-Qtr1'!I104,"Yes")+(0.1*COUNTIF('Data-Qtr1'!I104,"N/A")))),"")</f>
        <v/>
      </c>
      <c r="J105" s="173" t="str">
        <f>IF(M105=1,IF(ISBLANK('Data-Qtr1'!J104),"",(COUNTIF('Data-Qtr1'!J104,"Yes")+(0.1*COUNTIF('Data-Qtr1'!J104,"N/A")))),"")</f>
        <v/>
      </c>
      <c r="K105" s="174" t="str">
        <f>IF(M105=1,IF(ISBLANK('Data-Qtr1'!K104),"",(COUNTIF('Data-Qtr1'!K104,"Yes")+(0.1*COUNTIF('Data-Qtr1'!K104,"N/A")))),"")</f>
        <v/>
      </c>
      <c r="L105" s="149">
        <f>COUNTIF('Data-Qtr1'!C104:K104,"")</f>
        <v>9</v>
      </c>
      <c r="M105" s="74">
        <f>IF('Data-Qtr1'!R104,"",IF(L105&lt;9,1,0))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IF(M106=1,IF('Data-Qtr1'!C105="","",(COUNTIF('Data-Qtr1'!C105,"Yes")+(0.1*COUNTIF('Data-Qtr1'!C105,"N/A")))),"")</f>
        <v/>
      </c>
      <c r="D106" s="172" t="str">
        <f>IF(M106=1,IF(ISBLANK('Data-Qtr1'!D105),"",(COUNTIF('Data-Qtr1'!D105,"Yes")+(0.1*COUNTIF('Data-Qtr1'!D105,"N/A")))),"")</f>
        <v/>
      </c>
      <c r="E106" s="172" t="str">
        <f>IF(M106=1,IF(ISBLANK('Data-Qtr1'!E105),"",(10*COUNTIF('Data-Qtr1'!E105,"Yes, nominated to self-administer")+COUNTIF('Data-Qtr1'!E105,"Yes, nominated NOT to self-administer"))),"")</f>
        <v/>
      </c>
      <c r="F106" s="172" t="str">
        <f>IF(M106=1,IF(ISBLANK('Data-Qtr1'!F105),"",(10*COUNTIF('Data-Qtr1'!F105,"Yes, reported difficulty swallowing medicines")+COUNTIF('Data-Qtr1'!F105,"Yes, reported NO difficulty swallowing medicines"))),"")</f>
        <v/>
      </c>
      <c r="G106" s="168" t="str">
        <f>IF(M106=1,IF('Data-Qtr1'!P105,0.1,IF(ISBLANK('Data-Qtr1'!G105),"",(COUNTIF('Data-Qtr1'!G105,"Yes")+(0.1*COUNTIF('Data-Qtr1'!G105,"N/A"))))),"")</f>
        <v/>
      </c>
      <c r="H106" s="169" t="str">
        <f>IF(M106=1,IF('Data-Qtr1'!Q105,0.1,IF(ISBLANK('Data-Qtr1'!H105),"",((COUNTIF('Data-Qtr1'!H105,"Yes")+(0.1*COUNTIF('Data-Qtr1'!H105,"N/A")))))),"")</f>
        <v/>
      </c>
      <c r="I106" s="173" t="str">
        <f>IF(M106=1,IF(ISBLANK('Data-Qtr1'!I105),"",(COUNTIF('Data-Qtr1'!I105,"Yes")+(0.1*COUNTIF('Data-Qtr1'!I105,"N/A")))),"")</f>
        <v/>
      </c>
      <c r="J106" s="173" t="str">
        <f>IF(M106=1,IF(ISBLANK('Data-Qtr1'!J105),"",(COUNTIF('Data-Qtr1'!J105,"Yes")+(0.1*COUNTIF('Data-Qtr1'!J105,"N/A")))),"")</f>
        <v/>
      </c>
      <c r="K106" s="174" t="str">
        <f>IF(M106=1,IF(ISBLANK('Data-Qtr1'!K105),"",(COUNTIF('Data-Qtr1'!K105,"Yes")+(0.1*COUNTIF('Data-Qtr1'!K105,"N/A")))),"")</f>
        <v/>
      </c>
      <c r="L106" s="119">
        <f>COUNTIF('Data-Qtr1'!C105:K105,"")</f>
        <v>9</v>
      </c>
      <c r="M106" s="74">
        <f>IF('Data-Qtr1'!R105,"",IF(L106&lt;9,1,0))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IF(M107=1,IF('Data-Qtr1'!C106="","",(COUNTIF('Data-Qtr1'!C106,"Yes")+(0.1*COUNTIF('Data-Qtr1'!C106,"N/A")))),"")</f>
        <v/>
      </c>
      <c r="D107" s="172" t="str">
        <f>IF(M107=1,IF(ISBLANK('Data-Qtr1'!D106),"",(COUNTIF('Data-Qtr1'!D106,"Yes")+(0.1*COUNTIF('Data-Qtr1'!D106,"N/A")))),"")</f>
        <v/>
      </c>
      <c r="E107" s="172" t="str">
        <f>IF(M107=1,IF(ISBLANK('Data-Qtr1'!E106),"",(10*COUNTIF('Data-Qtr1'!E106,"Yes, nominated to self-administer")+COUNTIF('Data-Qtr1'!E106,"Yes, nominated NOT to self-administer"))),"")</f>
        <v/>
      </c>
      <c r="F107" s="172" t="str">
        <f>IF(M107=1,IF(ISBLANK('Data-Qtr1'!F106),"",(10*COUNTIF('Data-Qtr1'!F106,"Yes, reported difficulty swallowing medicines")+COUNTIF('Data-Qtr1'!F106,"Yes, reported NO difficulty swallowing medicines"))),"")</f>
        <v/>
      </c>
      <c r="G107" s="168" t="str">
        <f>IF(M107=1,IF('Data-Qtr1'!P106,0.1,IF(ISBLANK('Data-Qtr1'!G106),"",(COUNTIF('Data-Qtr1'!G106,"Yes")+(0.1*COUNTIF('Data-Qtr1'!G106,"N/A"))))),"")</f>
        <v/>
      </c>
      <c r="H107" s="169" t="str">
        <f>IF(M107=1,IF('Data-Qtr1'!Q106,0.1,IF(ISBLANK('Data-Qtr1'!H106),"",((COUNTIF('Data-Qtr1'!H106,"Yes")+(0.1*COUNTIF('Data-Qtr1'!H106,"N/A")))))),"")</f>
        <v/>
      </c>
      <c r="I107" s="173" t="str">
        <f>IF(M107=1,IF(ISBLANK('Data-Qtr1'!I106),"",(COUNTIF('Data-Qtr1'!I106,"Yes")+(0.1*COUNTIF('Data-Qtr1'!I106,"N/A")))),"")</f>
        <v/>
      </c>
      <c r="J107" s="173" t="str">
        <f>IF(M107=1,IF(ISBLANK('Data-Qtr1'!J106),"",(COUNTIF('Data-Qtr1'!J106,"Yes")+(0.1*COUNTIF('Data-Qtr1'!J106,"N/A")))),"")</f>
        <v/>
      </c>
      <c r="K107" s="174" t="str">
        <f>IF(M107=1,IF(ISBLANK('Data-Qtr1'!K106),"",(COUNTIF('Data-Qtr1'!K106,"Yes")+(0.1*COUNTIF('Data-Qtr1'!K106,"N/A")))),"")</f>
        <v/>
      </c>
      <c r="L107" s="119">
        <f>COUNTIF('Data-Qtr1'!C106:K106,"")</f>
        <v>9</v>
      </c>
      <c r="M107" s="74">
        <f>IF('Data-Qtr1'!R106,"",IF(L107&lt;9,1,0))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IF(M108=1,IF('Data-Qtr1'!C107="","",(COUNTIF('Data-Qtr1'!C107,"Yes")+(0.1*COUNTIF('Data-Qtr1'!C107,"N/A")))),"")</f>
        <v/>
      </c>
      <c r="D108" s="172" t="str">
        <f>IF(M108=1,IF(ISBLANK('Data-Qtr1'!D107),"",(COUNTIF('Data-Qtr1'!D107,"Yes")+(0.1*COUNTIF('Data-Qtr1'!D107,"N/A")))),"")</f>
        <v/>
      </c>
      <c r="E108" s="172" t="str">
        <f>IF(M108=1,IF(ISBLANK('Data-Qtr1'!E107),"",(10*COUNTIF('Data-Qtr1'!E107,"Yes, nominated to self-administer")+COUNTIF('Data-Qtr1'!E107,"Yes, nominated NOT to self-administer"))),"")</f>
        <v/>
      </c>
      <c r="F108" s="172" t="str">
        <f>IF(M108=1,IF(ISBLANK('Data-Qtr1'!F107),"",(10*COUNTIF('Data-Qtr1'!F107,"Yes, reported difficulty swallowing medicines")+COUNTIF('Data-Qtr1'!F107,"Yes, reported NO difficulty swallowing medicines"))),"")</f>
        <v/>
      </c>
      <c r="G108" s="168" t="str">
        <f>IF(M108=1,IF('Data-Qtr1'!P107,0.1,IF(ISBLANK('Data-Qtr1'!G107),"",(COUNTIF('Data-Qtr1'!G107,"Yes")+(0.1*COUNTIF('Data-Qtr1'!G107,"N/A"))))),"")</f>
        <v/>
      </c>
      <c r="H108" s="169" t="str">
        <f>IF(M108=1,IF('Data-Qtr1'!Q107,0.1,IF(ISBLANK('Data-Qtr1'!H107),"",((COUNTIF('Data-Qtr1'!H107,"Yes")+(0.1*COUNTIF('Data-Qtr1'!H107,"N/A")))))),"")</f>
        <v/>
      </c>
      <c r="I108" s="173" t="str">
        <f>IF(M108=1,IF(ISBLANK('Data-Qtr1'!I107),"",(COUNTIF('Data-Qtr1'!I107,"Yes")+(0.1*COUNTIF('Data-Qtr1'!I107,"N/A")))),"")</f>
        <v/>
      </c>
      <c r="J108" s="173" t="str">
        <f>IF(M108=1,IF(ISBLANK('Data-Qtr1'!J107),"",(COUNTIF('Data-Qtr1'!J107,"Yes")+(0.1*COUNTIF('Data-Qtr1'!J107,"N/A")))),"")</f>
        <v/>
      </c>
      <c r="K108" s="174" t="str">
        <f>IF(M108=1,IF(ISBLANK('Data-Qtr1'!K107),"",(COUNTIF('Data-Qtr1'!K107,"Yes")+(0.1*COUNTIF('Data-Qtr1'!K107,"N/A")))),"")</f>
        <v/>
      </c>
      <c r="L108" s="119">
        <f>COUNTIF('Data-Qtr1'!C107:K107,"")</f>
        <v>9</v>
      </c>
      <c r="M108" s="74">
        <f>IF('Data-Qtr1'!R107,"",IF(L108&lt;9,1,0))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IF(M109=1,IF('Data-Qtr1'!C108="","",(COUNTIF('Data-Qtr1'!C108,"Yes")+(0.1*COUNTIF('Data-Qtr1'!C108,"N/A")))),"")</f>
        <v/>
      </c>
      <c r="D109" s="172" t="str">
        <f>IF(M109=1,IF(ISBLANK('Data-Qtr1'!D108),"",(COUNTIF('Data-Qtr1'!D108,"Yes")+(0.1*COUNTIF('Data-Qtr1'!D108,"N/A")))),"")</f>
        <v/>
      </c>
      <c r="E109" s="172" t="str">
        <f>IF(M109=1,IF(ISBLANK('Data-Qtr1'!E108),"",(10*COUNTIF('Data-Qtr1'!E108,"Yes, nominated to self-administer")+COUNTIF('Data-Qtr1'!E108,"Yes, nominated NOT to self-administer"))),"")</f>
        <v/>
      </c>
      <c r="F109" s="172" t="str">
        <f>IF(M109=1,IF(ISBLANK('Data-Qtr1'!F108),"",(10*COUNTIF('Data-Qtr1'!F108,"Yes, reported difficulty swallowing medicines")+COUNTIF('Data-Qtr1'!F108,"Yes, reported NO difficulty swallowing medicines"))),"")</f>
        <v/>
      </c>
      <c r="G109" s="168" t="str">
        <f>IF(M109=1,IF('Data-Qtr1'!P108,0.1,IF(ISBLANK('Data-Qtr1'!G108),"",(COUNTIF('Data-Qtr1'!G108,"Yes")+(0.1*COUNTIF('Data-Qtr1'!G108,"N/A"))))),"")</f>
        <v/>
      </c>
      <c r="H109" s="169" t="str">
        <f>IF(M109=1,IF('Data-Qtr1'!Q108,0.1,IF(ISBLANK('Data-Qtr1'!H108),"",((COUNTIF('Data-Qtr1'!H108,"Yes")+(0.1*COUNTIF('Data-Qtr1'!H108,"N/A")))))),"")</f>
        <v/>
      </c>
      <c r="I109" s="173" t="str">
        <f>IF(M109=1,IF(ISBLANK('Data-Qtr1'!I108),"",(COUNTIF('Data-Qtr1'!I108,"Yes")+(0.1*COUNTIF('Data-Qtr1'!I108,"N/A")))),"")</f>
        <v/>
      </c>
      <c r="J109" s="173" t="str">
        <f>IF(M109=1,IF(ISBLANK('Data-Qtr1'!J108),"",(COUNTIF('Data-Qtr1'!J108,"Yes")+(0.1*COUNTIF('Data-Qtr1'!J108,"N/A")))),"")</f>
        <v/>
      </c>
      <c r="K109" s="174" t="str">
        <f>IF(M109=1,IF(ISBLANK('Data-Qtr1'!K108),"",(COUNTIF('Data-Qtr1'!K108,"Yes")+(0.1*COUNTIF('Data-Qtr1'!K108,"N/A")))),"")</f>
        <v/>
      </c>
      <c r="L109" s="119">
        <f>COUNTIF('Data-Qtr1'!C108:K108,"")</f>
        <v>9</v>
      </c>
      <c r="M109" s="74">
        <f>IF('Data-Qtr1'!R108,"",IF(L109&lt;9,1,0))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IF(M110=1,IF('Data-Qtr1'!C109="","",(COUNTIF('Data-Qtr1'!C109,"Yes")+(0.1*COUNTIF('Data-Qtr1'!C109,"N/A")))),"")</f>
        <v/>
      </c>
      <c r="D110" s="172" t="str">
        <f>IF(M110=1,IF(ISBLANK('Data-Qtr1'!D109),"",(COUNTIF('Data-Qtr1'!D109,"Yes")+(0.1*COUNTIF('Data-Qtr1'!D109,"N/A")))),"")</f>
        <v/>
      </c>
      <c r="E110" s="172" t="str">
        <f>IF(M110=1,IF(ISBLANK('Data-Qtr1'!E109),"",(10*COUNTIF('Data-Qtr1'!E109,"Yes, nominated to self-administer")+COUNTIF('Data-Qtr1'!E109,"Yes, nominated NOT to self-administer"))),"")</f>
        <v/>
      </c>
      <c r="F110" s="172" t="str">
        <f>IF(M110=1,IF(ISBLANK('Data-Qtr1'!F109),"",(10*COUNTIF('Data-Qtr1'!F109,"Yes, reported difficulty swallowing medicines")+COUNTIF('Data-Qtr1'!F109,"Yes, reported NO difficulty swallowing medicines"))),"")</f>
        <v/>
      </c>
      <c r="G110" s="168" t="str">
        <f>IF(M110=1,IF('Data-Qtr1'!P109,0.1,IF(ISBLANK('Data-Qtr1'!G109),"",(COUNTIF('Data-Qtr1'!G109,"Yes")+(0.1*COUNTIF('Data-Qtr1'!G109,"N/A"))))),"")</f>
        <v/>
      </c>
      <c r="H110" s="169" t="str">
        <f>IF(M110=1,IF('Data-Qtr1'!Q109,0.1,IF(ISBLANK('Data-Qtr1'!H109),"",((COUNTIF('Data-Qtr1'!H109,"Yes")+(0.1*COUNTIF('Data-Qtr1'!H109,"N/A")))))),"")</f>
        <v/>
      </c>
      <c r="I110" s="173" t="str">
        <f>IF(M110=1,IF(ISBLANK('Data-Qtr1'!I109),"",(COUNTIF('Data-Qtr1'!I109,"Yes")+(0.1*COUNTIF('Data-Qtr1'!I109,"N/A")))),"")</f>
        <v/>
      </c>
      <c r="J110" s="173" t="str">
        <f>IF(M110=1,IF(ISBLANK('Data-Qtr1'!J109),"",(COUNTIF('Data-Qtr1'!J109,"Yes")+(0.1*COUNTIF('Data-Qtr1'!J109,"N/A")))),"")</f>
        <v/>
      </c>
      <c r="K110" s="174" t="str">
        <f>IF(M110=1,IF(ISBLANK('Data-Qtr1'!K109),"",(COUNTIF('Data-Qtr1'!K109,"Yes")+(0.1*COUNTIF('Data-Qtr1'!K109,"N/A")))),"")</f>
        <v/>
      </c>
      <c r="L110" s="119">
        <f>COUNTIF('Data-Qtr1'!C109:K109,"")</f>
        <v>9</v>
      </c>
      <c r="M110" s="74">
        <f>IF('Data-Qtr1'!R109,"",IF(L110&lt;9,1,0))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IF(M111=1,IF('Data-Qtr1'!C110="","",(COUNTIF('Data-Qtr1'!C110,"Yes")+(0.1*COUNTIF('Data-Qtr1'!C110,"N/A")))),"")</f>
        <v/>
      </c>
      <c r="D111" s="172" t="str">
        <f>IF(M111=1,IF(ISBLANK('Data-Qtr1'!D110),"",(COUNTIF('Data-Qtr1'!D110,"Yes")+(0.1*COUNTIF('Data-Qtr1'!D110,"N/A")))),"")</f>
        <v/>
      </c>
      <c r="E111" s="172" t="str">
        <f>IF(M111=1,IF(ISBLANK('Data-Qtr1'!E110),"",(10*COUNTIF('Data-Qtr1'!E110,"Yes, nominated to self-administer")+COUNTIF('Data-Qtr1'!E110,"Yes, nominated NOT to self-administer"))),"")</f>
        <v/>
      </c>
      <c r="F111" s="172" t="str">
        <f>IF(M111=1,IF(ISBLANK('Data-Qtr1'!F110),"",(10*COUNTIF('Data-Qtr1'!F110,"Yes, reported difficulty swallowing medicines")+COUNTIF('Data-Qtr1'!F110,"Yes, reported NO difficulty swallowing medicines"))),"")</f>
        <v/>
      </c>
      <c r="G111" s="168" t="str">
        <f>IF(M111=1,IF('Data-Qtr1'!P110,0.1,IF(ISBLANK('Data-Qtr1'!G110),"",(COUNTIF('Data-Qtr1'!G110,"Yes")+(0.1*COUNTIF('Data-Qtr1'!G110,"N/A"))))),"")</f>
        <v/>
      </c>
      <c r="H111" s="169" t="str">
        <f>IF(M111=1,IF('Data-Qtr1'!Q110,0.1,IF(ISBLANK('Data-Qtr1'!H110),"",((COUNTIF('Data-Qtr1'!H110,"Yes")+(0.1*COUNTIF('Data-Qtr1'!H110,"N/A")))))),"")</f>
        <v/>
      </c>
      <c r="I111" s="173" t="str">
        <f>IF(M111=1,IF(ISBLANK('Data-Qtr1'!I110),"",(COUNTIF('Data-Qtr1'!I110,"Yes")+(0.1*COUNTIF('Data-Qtr1'!I110,"N/A")))),"")</f>
        <v/>
      </c>
      <c r="J111" s="173" t="str">
        <f>IF(M111=1,IF(ISBLANK('Data-Qtr1'!J110),"",(COUNTIF('Data-Qtr1'!J110,"Yes")+(0.1*COUNTIF('Data-Qtr1'!J110,"N/A")))),"")</f>
        <v/>
      </c>
      <c r="K111" s="174" t="str">
        <f>IF(M111=1,IF(ISBLANK('Data-Qtr1'!K110),"",(COUNTIF('Data-Qtr1'!K110,"Yes")+(0.1*COUNTIF('Data-Qtr1'!K110,"N/A")))),"")</f>
        <v/>
      </c>
      <c r="L111" s="119">
        <f>COUNTIF('Data-Qtr1'!C110:K110,"")</f>
        <v>9</v>
      </c>
      <c r="M111" s="74">
        <f>IF('Data-Qtr1'!R110,"",IF(L111&lt;9,1,0))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IF(M112=1,IF('Data-Qtr1'!C111="","",(COUNTIF('Data-Qtr1'!C111,"Yes")+(0.1*COUNTIF('Data-Qtr1'!C111,"N/A")))),"")</f>
        <v/>
      </c>
      <c r="D112" s="172" t="str">
        <f>IF(M112=1,IF(ISBLANK('Data-Qtr1'!D111),"",(COUNTIF('Data-Qtr1'!D111,"Yes")+(0.1*COUNTIF('Data-Qtr1'!D111,"N/A")))),"")</f>
        <v/>
      </c>
      <c r="E112" s="172" t="str">
        <f>IF(M112=1,IF(ISBLANK('Data-Qtr1'!E111),"",(10*COUNTIF('Data-Qtr1'!E111,"Yes, nominated to self-administer")+COUNTIF('Data-Qtr1'!E111,"Yes, nominated NOT to self-administer"))),"")</f>
        <v/>
      </c>
      <c r="F112" s="172" t="str">
        <f>IF(M112=1,IF(ISBLANK('Data-Qtr1'!F111),"",(10*COUNTIF('Data-Qtr1'!F111,"Yes, reported difficulty swallowing medicines")+COUNTIF('Data-Qtr1'!F111,"Yes, reported NO difficulty swallowing medicines"))),"")</f>
        <v/>
      </c>
      <c r="G112" s="168" t="str">
        <f>IF(M112=1,IF('Data-Qtr1'!P111,0.1,IF(ISBLANK('Data-Qtr1'!G111),"",(COUNTIF('Data-Qtr1'!G111,"Yes")+(0.1*COUNTIF('Data-Qtr1'!G111,"N/A"))))),"")</f>
        <v/>
      </c>
      <c r="H112" s="169" t="str">
        <f>IF(M112=1,IF('Data-Qtr1'!Q111,0.1,IF(ISBLANK('Data-Qtr1'!H111),"",((COUNTIF('Data-Qtr1'!H111,"Yes")+(0.1*COUNTIF('Data-Qtr1'!H111,"N/A")))))),"")</f>
        <v/>
      </c>
      <c r="I112" s="173" t="str">
        <f>IF(M112=1,IF(ISBLANK('Data-Qtr1'!I111),"",(COUNTIF('Data-Qtr1'!I111,"Yes")+(0.1*COUNTIF('Data-Qtr1'!I111,"N/A")))),"")</f>
        <v/>
      </c>
      <c r="J112" s="173" t="str">
        <f>IF(M112=1,IF(ISBLANK('Data-Qtr1'!J111),"",(COUNTIF('Data-Qtr1'!J111,"Yes")+(0.1*COUNTIF('Data-Qtr1'!J111,"N/A")))),"")</f>
        <v/>
      </c>
      <c r="K112" s="174" t="str">
        <f>IF(M112=1,IF(ISBLANK('Data-Qtr1'!K111),"",(COUNTIF('Data-Qtr1'!K111,"Yes")+(0.1*COUNTIF('Data-Qtr1'!K111,"N/A")))),"")</f>
        <v/>
      </c>
      <c r="L112" s="119">
        <f>COUNTIF('Data-Qtr1'!C111:K111,"")</f>
        <v>9</v>
      </c>
      <c r="M112" s="74">
        <f>IF('Data-Qtr1'!R111,"",IF(L112&lt;9,1,0))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IF(M113=1,IF('Data-Qtr1'!C112="","",(COUNTIF('Data-Qtr1'!C112,"Yes")+(0.1*COUNTIF('Data-Qtr1'!C112,"N/A")))),"")</f>
        <v/>
      </c>
      <c r="D113" s="172" t="str">
        <f>IF(M113=1,IF(ISBLANK('Data-Qtr1'!D112),"",(COUNTIF('Data-Qtr1'!D112,"Yes")+(0.1*COUNTIF('Data-Qtr1'!D112,"N/A")))),"")</f>
        <v/>
      </c>
      <c r="E113" s="172" t="str">
        <f>IF(M113=1,IF(ISBLANK('Data-Qtr1'!E112),"",(10*COUNTIF('Data-Qtr1'!E112,"Yes, nominated to self-administer")+COUNTIF('Data-Qtr1'!E112,"Yes, nominated NOT to self-administer"))),"")</f>
        <v/>
      </c>
      <c r="F113" s="172" t="str">
        <f>IF(M113=1,IF(ISBLANK('Data-Qtr1'!F112),"",(10*COUNTIF('Data-Qtr1'!F112,"Yes, reported difficulty swallowing medicines")+COUNTIF('Data-Qtr1'!F112,"Yes, reported NO difficulty swallowing medicines"))),"")</f>
        <v/>
      </c>
      <c r="G113" s="168" t="str">
        <f>IF(M113=1,IF('Data-Qtr1'!P112,0.1,IF(ISBLANK('Data-Qtr1'!G112),"",(COUNTIF('Data-Qtr1'!G112,"Yes")+(0.1*COUNTIF('Data-Qtr1'!G112,"N/A"))))),"")</f>
        <v/>
      </c>
      <c r="H113" s="169" t="str">
        <f>IF(M113=1,IF('Data-Qtr1'!Q112,0.1,IF(ISBLANK('Data-Qtr1'!H112),"",((COUNTIF('Data-Qtr1'!H112,"Yes")+(0.1*COUNTIF('Data-Qtr1'!H112,"N/A")))))),"")</f>
        <v/>
      </c>
      <c r="I113" s="173" t="str">
        <f>IF(M113=1,IF(ISBLANK('Data-Qtr1'!I112),"",(COUNTIF('Data-Qtr1'!I112,"Yes")+(0.1*COUNTIF('Data-Qtr1'!I112,"N/A")))),"")</f>
        <v/>
      </c>
      <c r="J113" s="173" t="str">
        <f>IF(M113=1,IF(ISBLANK('Data-Qtr1'!J112),"",(COUNTIF('Data-Qtr1'!J112,"Yes")+(0.1*COUNTIF('Data-Qtr1'!J112,"N/A")))),"")</f>
        <v/>
      </c>
      <c r="K113" s="174" t="str">
        <f>IF(M113=1,IF(ISBLANK('Data-Qtr1'!K112),"",(COUNTIF('Data-Qtr1'!K112,"Yes")+(0.1*COUNTIF('Data-Qtr1'!K112,"N/A")))),"")</f>
        <v/>
      </c>
      <c r="L113" s="119">
        <f>COUNTIF('Data-Qtr1'!C112:K112,"")</f>
        <v>9</v>
      </c>
      <c r="M113" s="74">
        <f>IF('Data-Qtr1'!R112,"",IF(L113&lt;9,1,0))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IF(M114=1,IF('Data-Qtr1'!C113="","",(COUNTIF('Data-Qtr1'!C113,"Yes")+(0.1*COUNTIF('Data-Qtr1'!C113,"N/A")))),"")</f>
        <v/>
      </c>
      <c r="D114" s="172" t="str">
        <f>IF(M114=1,IF(ISBLANK('Data-Qtr1'!D113),"",(COUNTIF('Data-Qtr1'!D113,"Yes")+(0.1*COUNTIF('Data-Qtr1'!D113,"N/A")))),"")</f>
        <v/>
      </c>
      <c r="E114" s="172" t="str">
        <f>IF(M114=1,IF(ISBLANK('Data-Qtr1'!E113),"",(10*COUNTIF('Data-Qtr1'!E113,"Yes, nominated to self-administer")+COUNTIF('Data-Qtr1'!E113,"Yes, nominated NOT to self-administer"))),"")</f>
        <v/>
      </c>
      <c r="F114" s="172" t="str">
        <f>IF(M114=1,IF(ISBLANK('Data-Qtr1'!F113),"",(10*COUNTIF('Data-Qtr1'!F113,"Yes, reported difficulty swallowing medicines")+COUNTIF('Data-Qtr1'!F113,"Yes, reported NO difficulty swallowing medicines"))),"")</f>
        <v/>
      </c>
      <c r="G114" s="168" t="str">
        <f>IF(M114=1,IF('Data-Qtr1'!P113,0.1,IF(ISBLANK('Data-Qtr1'!G113),"",(COUNTIF('Data-Qtr1'!G113,"Yes")+(0.1*COUNTIF('Data-Qtr1'!G113,"N/A"))))),"")</f>
        <v/>
      </c>
      <c r="H114" s="169" t="str">
        <f>IF(M114=1,IF('Data-Qtr1'!Q113,0.1,IF(ISBLANK('Data-Qtr1'!H113),"",((COUNTIF('Data-Qtr1'!H113,"Yes")+(0.1*COUNTIF('Data-Qtr1'!H113,"N/A")))))),"")</f>
        <v/>
      </c>
      <c r="I114" s="173" t="str">
        <f>IF(M114=1,IF(ISBLANK('Data-Qtr1'!I113),"",(COUNTIF('Data-Qtr1'!I113,"Yes")+(0.1*COUNTIF('Data-Qtr1'!I113,"N/A")))),"")</f>
        <v/>
      </c>
      <c r="J114" s="173" t="str">
        <f>IF(M114=1,IF(ISBLANK('Data-Qtr1'!J113),"",(COUNTIF('Data-Qtr1'!J113,"Yes")+(0.1*COUNTIF('Data-Qtr1'!J113,"N/A")))),"")</f>
        <v/>
      </c>
      <c r="K114" s="174" t="str">
        <f>IF(M114=1,IF(ISBLANK('Data-Qtr1'!K113),"",(COUNTIF('Data-Qtr1'!K113,"Yes")+(0.1*COUNTIF('Data-Qtr1'!K113,"N/A")))),"")</f>
        <v/>
      </c>
      <c r="L114" s="119">
        <f>COUNTIF('Data-Qtr1'!C113:K113,"")</f>
        <v>9</v>
      </c>
      <c r="M114" s="74">
        <f>IF('Data-Qtr1'!R113,"",IF(L114&lt;9,1,0))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IF(M115=1,IF('Data-Qtr1'!C114="","",(COUNTIF('Data-Qtr1'!C114,"Yes")+(0.1*COUNTIF('Data-Qtr1'!C114,"N/A")))),"")</f>
        <v/>
      </c>
      <c r="D115" s="172" t="str">
        <f>IF(M115=1,IF(ISBLANK('Data-Qtr1'!D114),"",(COUNTIF('Data-Qtr1'!D114,"Yes")+(0.1*COUNTIF('Data-Qtr1'!D114,"N/A")))),"")</f>
        <v/>
      </c>
      <c r="E115" s="172" t="str">
        <f>IF(M115=1,IF(ISBLANK('Data-Qtr1'!E114),"",(10*COUNTIF('Data-Qtr1'!E114,"Yes, nominated to self-administer")+COUNTIF('Data-Qtr1'!E114,"Yes, nominated NOT to self-administer"))),"")</f>
        <v/>
      </c>
      <c r="F115" s="172" t="str">
        <f>IF(M115=1,IF(ISBLANK('Data-Qtr1'!F114),"",(10*COUNTIF('Data-Qtr1'!F114,"Yes, reported difficulty swallowing medicines")+COUNTIF('Data-Qtr1'!F114,"Yes, reported NO difficulty swallowing medicines"))),"")</f>
        <v/>
      </c>
      <c r="G115" s="168" t="str">
        <f>IF(M115=1,IF('Data-Qtr1'!P114,0.1,IF(ISBLANK('Data-Qtr1'!G114),"",(COUNTIF('Data-Qtr1'!G114,"Yes")+(0.1*COUNTIF('Data-Qtr1'!G114,"N/A"))))),"")</f>
        <v/>
      </c>
      <c r="H115" s="169" t="str">
        <f>IF(M115=1,IF('Data-Qtr1'!Q114,0.1,IF(ISBLANK('Data-Qtr1'!H114),"",((COUNTIF('Data-Qtr1'!H114,"Yes")+(0.1*COUNTIF('Data-Qtr1'!H114,"N/A")))))),"")</f>
        <v/>
      </c>
      <c r="I115" s="173" t="str">
        <f>IF(M115=1,IF(ISBLANK('Data-Qtr1'!I114),"",(COUNTIF('Data-Qtr1'!I114,"Yes")+(0.1*COUNTIF('Data-Qtr1'!I114,"N/A")))),"")</f>
        <v/>
      </c>
      <c r="J115" s="173" t="str">
        <f>IF(M115=1,IF(ISBLANK('Data-Qtr1'!J114),"",(COUNTIF('Data-Qtr1'!J114,"Yes")+(0.1*COUNTIF('Data-Qtr1'!J114,"N/A")))),"")</f>
        <v/>
      </c>
      <c r="K115" s="174" t="str">
        <f>IF(M115=1,IF(ISBLANK('Data-Qtr1'!K114),"",(COUNTIF('Data-Qtr1'!K114,"Yes")+(0.1*COUNTIF('Data-Qtr1'!K114,"N/A")))),"")</f>
        <v/>
      </c>
      <c r="L115" s="149">
        <f>COUNTIF('Data-Qtr1'!C114:K114,"")</f>
        <v>9</v>
      </c>
      <c r="M115" s="75">
        <f>IF('Data-Qtr1'!R114,"",IF(L115&lt;9,1,0))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algorithmName="SHA-512" hashValue="ZwOyzlWm7/sq8FoTHcuo67rabveljTGwNtP57omqMC67pvk8enKI3XajmH78IHR5AWE4w8FRjiUjqjlB4lB5hQ==" saltValue="+2hVTL8umW1Laaiyxpr1gw==" spinCount="100000" sheet="1" selectLockedCells="1" selectUnlockedCells="1"/>
  <mergeCells count="4">
    <mergeCell ref="G8:G9"/>
    <mergeCell ref="J8:J10"/>
    <mergeCell ref="M8:M10"/>
    <mergeCell ref="P4:P11"/>
  </mergeCells>
  <phoneticPr fontId="19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DB334-0E56-4441-A56B-50CB94A2366E}">
  <sheetPr codeName="Sheet15"/>
  <dimension ref="A1:W130"/>
  <sheetViews>
    <sheetView topLeftCell="A6" workbookViewId="0">
      <selection activeCell="G22" sqref="G22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IF(ISBLANK('Data-Qtr1'!C9), "", 'Data-Qtr1'!C9)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IF(ISBLANK('Data-Qtr1'!$C$7), "", 'Data-Qtr1'!$C$7)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IF(M16=1,IF('Data-Qtr2'!C15="","",(COUNTIF('Data-Qtr2'!C15,"Yes")+(0.1*COUNTIF('Data-Qtr2'!C15,"N/A")))),"")</f>
        <v/>
      </c>
      <c r="D16" s="172" t="str">
        <f>IF(M16=1,IF(ISBLANK('Data-Qtr2'!D15),"",(COUNTIF('Data-Qtr2'!D15,"Yes")+(0.1*COUNTIF('Data-Qtr2'!D15,"N/A")))),"")</f>
        <v/>
      </c>
      <c r="E16" s="172" t="str">
        <f>IF(M16=1,IF(ISBLANK('Data-Qtr2'!E15),"",(10*COUNTIF('Data-Qtr2'!E15,"Yes, nominated to self-administer")+COUNTIF('Data-Qtr2'!E15,"Yes, nominated NOT to self-administer"))),"")</f>
        <v/>
      </c>
      <c r="F16" s="172" t="str">
        <f>IF(M16=1,IF(ISBLANK('Data-Qtr2'!F15),"",(10*COUNTIF('Data-Qtr2'!F15,"Yes, reported difficulty swallowing medicines")+COUNTIF('Data-Qtr2'!F15,"Yes, reported NO difficulty swallowing medicines"))),"")</f>
        <v/>
      </c>
      <c r="G16" s="168" t="str">
        <f>IF(M16=1,IF('Data-Qtr2'!P15,0.1,IF(ISBLANK('Data-Qtr2'!G15),"",(COUNTIF('Data-Qtr2'!G15,"Yes")+(0.1*COUNTIF('Data-Qtr2'!G15,"N/A"))))),"")</f>
        <v/>
      </c>
      <c r="H16" s="169" t="str">
        <f>IF(M16=1,IF('Data-Qtr2'!Q15,0.1,IF(ISBLANK('Data-Qtr2'!H15),"",((COUNTIF('Data-Qtr2'!H15,"Yes")+(0.1*COUNTIF('Data-Qtr2'!H15,"N/A")))))),"")</f>
        <v/>
      </c>
      <c r="I16" s="173" t="str">
        <f>IF(M16=1,IF(ISBLANK('Data-Qtr2'!I15),"",(COUNTIF('Data-Qtr2'!I15,"Yes")+(0.1*COUNTIF('Data-Qtr2'!I15,"N/A")))),"")</f>
        <v/>
      </c>
      <c r="J16" s="173" t="str">
        <f>IF(M16=1,IF(ISBLANK('Data-Qtr2'!J15),"",(COUNTIF('Data-Qtr2'!J15,"Yes")+(0.1*COUNTIF('Data-Qtr2'!J15,"N/A")))),"")</f>
        <v/>
      </c>
      <c r="K16" s="174" t="str">
        <f>IF(M16=1,IF(ISBLANK('Data-Qtr2'!K15),"",(COUNTIF('Data-Qtr2'!K15,"Yes")+(0.1*COUNTIF('Data-Qtr2'!K15,"N/A")))),"")</f>
        <v/>
      </c>
      <c r="L16" s="148">
        <f>COUNTIF('Data-Qtr2'!C15:K15,"")</f>
        <v>9</v>
      </c>
      <c r="M16" s="73">
        <f>IF('Data-Qtr2'!R15,"",IF(L16&lt;9,1,0))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IF(M17=1,IF('Data-Qtr2'!C16="","",(COUNTIF('Data-Qtr2'!C16,"Yes")+(0.1*COUNTIF('Data-Qtr2'!C16,"N/A")))),"")</f>
        <v/>
      </c>
      <c r="D17" s="172" t="str">
        <f>IF(M17=1,IF(ISBLANK('Data-Qtr2'!D16),"",(COUNTIF('Data-Qtr2'!D16,"Yes")+(0.1*COUNTIF('Data-Qtr2'!D16,"N/A")))),"")</f>
        <v/>
      </c>
      <c r="E17" s="172" t="str">
        <f>IF(M17=1,IF(ISBLANK('Data-Qtr2'!E16),"",(10*COUNTIF('Data-Qtr2'!E16,"Yes, nominated to self-administer")+COUNTIF('Data-Qtr2'!E16,"Yes, nominated NOT to self-administer"))),"")</f>
        <v/>
      </c>
      <c r="F17" s="172" t="str">
        <f>IF(M17=1,IF(ISBLANK('Data-Qtr2'!F16),"",(10*COUNTIF('Data-Qtr2'!F16,"Yes, reported difficulty swallowing medicines")+COUNTIF('Data-Qtr2'!F16,"Yes, reported NO difficulty swallowing medicines"))),"")</f>
        <v/>
      </c>
      <c r="G17" s="168" t="str">
        <f>IF(M17=1,IF('Data-Qtr2'!P16,0.1,IF(ISBLANK('Data-Qtr2'!G16),"",(COUNTIF('Data-Qtr2'!G16,"Yes")+(0.1*COUNTIF('Data-Qtr2'!G16,"N/A"))))),"")</f>
        <v/>
      </c>
      <c r="H17" s="169" t="str">
        <f>IF(M17=1,IF('Data-Qtr2'!Q16,0.1,IF(ISBLANK('Data-Qtr2'!H16),"",((COUNTIF('Data-Qtr2'!H16,"Yes")+(0.1*COUNTIF('Data-Qtr2'!H16,"N/A")))))),"")</f>
        <v/>
      </c>
      <c r="I17" s="173" t="str">
        <f>IF(M17=1,IF(ISBLANK('Data-Qtr2'!I16),"",(COUNTIF('Data-Qtr2'!I16,"Yes")+(0.1*COUNTIF('Data-Qtr2'!I16,"N/A")))),"")</f>
        <v/>
      </c>
      <c r="J17" s="173" t="str">
        <f>IF(M17=1,IF(ISBLANK('Data-Qtr2'!J16),"",(COUNTIF('Data-Qtr2'!J16,"Yes")+(0.1*COUNTIF('Data-Qtr2'!J16,"N/A")))),"")</f>
        <v/>
      </c>
      <c r="K17" s="174" t="str">
        <f>IF(M17=1,IF(ISBLANK('Data-Qtr2'!K16),"",(COUNTIF('Data-Qtr2'!K16,"Yes")+(0.1*COUNTIF('Data-Qtr2'!K16,"N/A")))),"")</f>
        <v/>
      </c>
      <c r="L17" s="119">
        <f>COUNTIF('Data-Qtr2'!C16:K16,"")</f>
        <v>9</v>
      </c>
      <c r="M17" s="74">
        <f>IF('Data-Qtr2'!R16,"",IF(L17&lt;9,1,0))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IF(M18=1,IF('Data-Qtr2'!C17="","",(COUNTIF('Data-Qtr2'!C17,"Yes")+(0.1*COUNTIF('Data-Qtr2'!C17,"N/A")))),"")</f>
        <v/>
      </c>
      <c r="D18" s="172" t="str">
        <f>IF(M18=1,IF(ISBLANK('Data-Qtr2'!D17),"",(COUNTIF('Data-Qtr2'!D17,"Yes")+(0.1*COUNTIF('Data-Qtr2'!D17,"N/A")))),"")</f>
        <v/>
      </c>
      <c r="E18" s="172" t="str">
        <f>IF(M18=1,IF(ISBLANK('Data-Qtr2'!E17),"",(10*COUNTIF('Data-Qtr2'!E17,"Yes, nominated to self-administer")+COUNTIF('Data-Qtr2'!E17,"Yes, nominated NOT to self-administer"))),"")</f>
        <v/>
      </c>
      <c r="F18" s="172" t="str">
        <f>IF(M18=1,IF(ISBLANK('Data-Qtr2'!F17),"",(10*COUNTIF('Data-Qtr2'!F17,"Yes, reported difficulty swallowing medicines")+COUNTIF('Data-Qtr2'!F17,"Yes, reported NO difficulty swallowing medicines"))),"")</f>
        <v/>
      </c>
      <c r="G18" s="168" t="str">
        <f>IF(M18=1,IF('Data-Qtr2'!P17,0.1,IF(ISBLANK('Data-Qtr2'!G17),"",(COUNTIF('Data-Qtr2'!G17,"Yes")+(0.1*COUNTIF('Data-Qtr2'!G17,"N/A"))))),"")</f>
        <v/>
      </c>
      <c r="H18" s="169" t="str">
        <f>IF(M18=1,IF('Data-Qtr2'!Q17,0.1,IF(ISBLANK('Data-Qtr2'!H17),"",((COUNTIF('Data-Qtr2'!H17,"Yes")+(0.1*COUNTIF('Data-Qtr2'!H17,"N/A")))))),"")</f>
        <v/>
      </c>
      <c r="I18" s="173" t="str">
        <f>IF(M18=1,IF(ISBLANK('Data-Qtr2'!I17),"",(COUNTIF('Data-Qtr2'!I17,"Yes")+(0.1*COUNTIF('Data-Qtr2'!I17,"N/A")))),"")</f>
        <v/>
      </c>
      <c r="J18" s="173" t="str">
        <f>IF(M18=1,IF(ISBLANK('Data-Qtr2'!J17),"",(COUNTIF('Data-Qtr2'!J17,"Yes")+(0.1*COUNTIF('Data-Qtr2'!J17,"N/A")))),"")</f>
        <v/>
      </c>
      <c r="K18" s="174" t="str">
        <f>IF(M18=1,IF(ISBLANK('Data-Qtr2'!K17),"",(COUNTIF('Data-Qtr2'!K17,"Yes")+(0.1*COUNTIF('Data-Qtr2'!K17,"N/A")))),"")</f>
        <v/>
      </c>
      <c r="L18" s="119">
        <f>COUNTIF('Data-Qtr2'!C17:K17,"")</f>
        <v>9</v>
      </c>
      <c r="M18" s="74">
        <f>IF('Data-Qtr2'!R17,"",IF(L18&lt;9,1,0))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IF(M19=1,IF('Data-Qtr2'!C18="","",(COUNTIF('Data-Qtr2'!C18,"Yes")+(0.1*COUNTIF('Data-Qtr2'!C18,"N/A")))),"")</f>
        <v/>
      </c>
      <c r="D19" s="172" t="str">
        <f>IF(M19=1,IF(ISBLANK('Data-Qtr2'!D18),"",(COUNTIF('Data-Qtr2'!D18,"Yes")+(0.1*COUNTIF('Data-Qtr2'!D18,"N/A")))),"")</f>
        <v/>
      </c>
      <c r="E19" s="172" t="str">
        <f>IF(M19=1,IF(ISBLANK('Data-Qtr2'!E18),"",(10*COUNTIF('Data-Qtr2'!E18,"Yes, nominated to self-administer")+COUNTIF('Data-Qtr2'!E18,"Yes, nominated NOT to self-administer"))),"")</f>
        <v/>
      </c>
      <c r="F19" s="172" t="str">
        <f>IF(M19=1,IF(ISBLANK('Data-Qtr2'!F18),"",(10*COUNTIF('Data-Qtr2'!F18,"Yes, reported difficulty swallowing medicines")+COUNTIF('Data-Qtr2'!F18,"Yes, reported NO difficulty swallowing medicines"))),"")</f>
        <v/>
      </c>
      <c r="G19" s="168" t="str">
        <f>IF(M19=1,IF('Data-Qtr2'!P18,0.1,IF(ISBLANK('Data-Qtr2'!G18),"",(COUNTIF('Data-Qtr2'!G18,"Yes")+(0.1*COUNTIF('Data-Qtr2'!G18,"N/A"))))),"")</f>
        <v/>
      </c>
      <c r="H19" s="169" t="str">
        <f>IF(M19=1,IF('Data-Qtr2'!Q18,0.1,IF(ISBLANK('Data-Qtr2'!H18),"",((COUNTIF('Data-Qtr2'!H18,"Yes")+(0.1*COUNTIF('Data-Qtr2'!H18,"N/A")))))),"")</f>
        <v/>
      </c>
      <c r="I19" s="173" t="str">
        <f>IF(M19=1,IF(ISBLANK('Data-Qtr2'!I18),"",(COUNTIF('Data-Qtr2'!I18,"Yes")+(0.1*COUNTIF('Data-Qtr2'!I18,"N/A")))),"")</f>
        <v/>
      </c>
      <c r="J19" s="173" t="str">
        <f>IF(M19=1,IF(ISBLANK('Data-Qtr2'!J18),"",(COUNTIF('Data-Qtr2'!J18,"Yes")+(0.1*COUNTIF('Data-Qtr2'!J18,"N/A")))),"")</f>
        <v/>
      </c>
      <c r="K19" s="174" t="str">
        <f>IF(M19=1,IF(ISBLANK('Data-Qtr2'!K18),"",(COUNTIF('Data-Qtr2'!K18,"Yes")+(0.1*COUNTIF('Data-Qtr2'!K18,"N/A")))),"")</f>
        <v/>
      </c>
      <c r="L19" s="119">
        <f>COUNTIF('Data-Qtr2'!C18:K18,"")</f>
        <v>9</v>
      </c>
      <c r="M19" s="74">
        <f>IF('Data-Qtr2'!R18,"",IF(L19&lt;9,1,0))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IF(M20=1,IF('Data-Qtr2'!C19="","",(COUNTIF('Data-Qtr2'!C19,"Yes")+(0.1*COUNTIF('Data-Qtr2'!C19,"N/A")))),"")</f>
        <v/>
      </c>
      <c r="D20" s="172" t="str">
        <f>IF(M20=1,IF(ISBLANK('Data-Qtr2'!D19),"",(COUNTIF('Data-Qtr2'!D19,"Yes")+(0.1*COUNTIF('Data-Qtr2'!D19,"N/A")))),"")</f>
        <v/>
      </c>
      <c r="E20" s="172" t="str">
        <f>IF(M20=1,IF(ISBLANK('Data-Qtr2'!E19),"",(10*COUNTIF('Data-Qtr2'!E19,"Yes, nominated to self-administer")+COUNTIF('Data-Qtr2'!E19,"Yes, nominated NOT to self-administer"))),"")</f>
        <v/>
      </c>
      <c r="F20" s="172" t="str">
        <f>IF(M20=1,IF(ISBLANK('Data-Qtr2'!F19),"",(10*COUNTIF('Data-Qtr2'!F19,"Yes, reported difficulty swallowing medicines")+COUNTIF('Data-Qtr2'!F19,"Yes, reported NO difficulty swallowing medicines"))),"")</f>
        <v/>
      </c>
      <c r="G20" s="168" t="str">
        <f>IF(M20=1,IF('Data-Qtr2'!P19,0.1,IF(ISBLANK('Data-Qtr2'!G19),"",(COUNTIF('Data-Qtr2'!G19,"Yes")+(0.1*COUNTIF('Data-Qtr2'!G19,"N/A"))))),"")</f>
        <v/>
      </c>
      <c r="H20" s="169" t="str">
        <f>IF(M20=1,IF('Data-Qtr2'!Q19,0.1,IF(ISBLANK('Data-Qtr2'!H19),"",((COUNTIF('Data-Qtr2'!H19,"Yes")+(0.1*COUNTIF('Data-Qtr2'!H19,"N/A")))))),"")</f>
        <v/>
      </c>
      <c r="I20" s="173" t="str">
        <f>IF(M20=1,IF(ISBLANK('Data-Qtr2'!I19),"",(COUNTIF('Data-Qtr2'!I19,"Yes")+(0.1*COUNTIF('Data-Qtr2'!I19,"N/A")))),"")</f>
        <v/>
      </c>
      <c r="J20" s="173" t="str">
        <f>IF(M20=1,IF(ISBLANK('Data-Qtr2'!J19),"",(COUNTIF('Data-Qtr2'!J19,"Yes")+(0.1*COUNTIF('Data-Qtr2'!J19,"N/A")))),"")</f>
        <v/>
      </c>
      <c r="K20" s="174" t="str">
        <f>IF(M20=1,IF(ISBLANK('Data-Qtr2'!K19),"",(COUNTIF('Data-Qtr2'!K19,"Yes")+(0.1*COUNTIF('Data-Qtr2'!K19,"N/A")))),"")</f>
        <v/>
      </c>
      <c r="L20" s="119">
        <f>COUNTIF('Data-Qtr2'!C19:K19,"")</f>
        <v>9</v>
      </c>
      <c r="M20" s="74">
        <f>IF('Data-Qtr2'!R19,"",IF(L20&lt;9,1,0))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IF(M21=1,IF('Data-Qtr2'!C20="","",(COUNTIF('Data-Qtr2'!C20,"Yes")+(0.1*COUNTIF('Data-Qtr2'!C20,"N/A")))),"")</f>
        <v/>
      </c>
      <c r="D21" s="172" t="str">
        <f>IF(M21=1,IF(ISBLANK('Data-Qtr2'!D20),"",(COUNTIF('Data-Qtr2'!D20,"Yes")+(0.1*COUNTIF('Data-Qtr2'!D20,"N/A")))),"")</f>
        <v/>
      </c>
      <c r="E21" s="172" t="str">
        <f>IF(M21=1,IF(ISBLANK('Data-Qtr2'!E20),"",(10*COUNTIF('Data-Qtr2'!E20,"Yes, nominated to self-administer")+COUNTIF('Data-Qtr2'!E20,"Yes, nominated NOT to self-administer"))),"")</f>
        <v/>
      </c>
      <c r="F21" s="172" t="str">
        <f>IF(M21=1,IF(ISBLANK('Data-Qtr2'!F20),"",(10*COUNTIF('Data-Qtr2'!F20,"Yes, reported difficulty swallowing medicines")+COUNTIF('Data-Qtr2'!F20,"Yes, reported NO difficulty swallowing medicines"))),"")</f>
        <v/>
      </c>
      <c r="G21" s="168" t="str">
        <f>IF(M21=1,IF('Data-Qtr2'!P20,0.1,IF(ISBLANK('Data-Qtr2'!G20),"",(COUNTIF('Data-Qtr2'!G20,"Yes")+(0.1*COUNTIF('Data-Qtr2'!G20,"N/A"))))),"")</f>
        <v/>
      </c>
      <c r="H21" s="169" t="str">
        <f>IF(M21=1,IF('Data-Qtr2'!Q20,0.1,IF(ISBLANK('Data-Qtr2'!H20),"",((COUNTIF('Data-Qtr2'!H20,"Yes")+(0.1*COUNTIF('Data-Qtr2'!H20,"N/A")))))),"")</f>
        <v/>
      </c>
      <c r="I21" s="173" t="str">
        <f>IF(M21=1,IF(ISBLANK('Data-Qtr2'!I20),"",(COUNTIF('Data-Qtr2'!I20,"Yes")+(0.1*COUNTIF('Data-Qtr2'!I20,"N/A")))),"")</f>
        <v/>
      </c>
      <c r="J21" s="173" t="str">
        <f>IF(M21=1,IF(ISBLANK('Data-Qtr2'!J20),"",(COUNTIF('Data-Qtr2'!J20,"Yes")+(0.1*COUNTIF('Data-Qtr2'!J20,"N/A")))),"")</f>
        <v/>
      </c>
      <c r="K21" s="174" t="str">
        <f>IF(M21=1,IF(ISBLANK('Data-Qtr2'!K20),"",(COUNTIF('Data-Qtr2'!K20,"Yes")+(0.1*COUNTIF('Data-Qtr2'!K20,"N/A")))),"")</f>
        <v/>
      </c>
      <c r="L21" s="119">
        <f>COUNTIF('Data-Qtr2'!C20:K20,"")</f>
        <v>9</v>
      </c>
      <c r="M21" s="74">
        <f>IF('Data-Qtr2'!R20,"",IF(L21&lt;9,1,0))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IF(M22=1,IF('Data-Qtr2'!C21="","",(COUNTIF('Data-Qtr2'!C21,"Yes")+(0.1*COUNTIF('Data-Qtr2'!C21,"N/A")))),"")</f>
        <v/>
      </c>
      <c r="D22" s="172" t="str">
        <f>IF(M22=1,IF(ISBLANK('Data-Qtr2'!D21),"",(COUNTIF('Data-Qtr2'!D21,"Yes")+(0.1*COUNTIF('Data-Qtr2'!D21,"N/A")))),"")</f>
        <v/>
      </c>
      <c r="E22" s="172" t="str">
        <f>IF(M22=1,IF(ISBLANK('Data-Qtr2'!E21),"",(10*COUNTIF('Data-Qtr2'!E21,"Yes, nominated to self-administer")+COUNTIF('Data-Qtr2'!E21,"Yes, nominated NOT to self-administer"))),"")</f>
        <v/>
      </c>
      <c r="F22" s="172" t="str">
        <f>IF(M22=1,IF(ISBLANK('Data-Qtr2'!F21),"",(10*COUNTIF('Data-Qtr2'!F21,"Yes, reported difficulty swallowing medicines")+COUNTIF('Data-Qtr2'!F21,"Yes, reported NO difficulty swallowing medicines"))),"")</f>
        <v/>
      </c>
      <c r="G22" s="168" t="str">
        <f>IF(M22=1,IF('Data-Qtr2'!P21,0.1,IF(ISBLANK('Data-Qtr2'!G21),"",(COUNTIF('Data-Qtr2'!G21,"Yes")+(0.1*COUNTIF('Data-Qtr2'!G21,"N/A"))))),"")</f>
        <v/>
      </c>
      <c r="H22" s="169" t="str">
        <f>IF(M22=1,IF('Data-Qtr2'!Q21,0.1,IF(ISBLANK('Data-Qtr2'!H21),"",((COUNTIF('Data-Qtr2'!H21,"Yes")+(0.1*COUNTIF('Data-Qtr2'!H21,"N/A")))))),"")</f>
        <v/>
      </c>
      <c r="I22" s="173" t="str">
        <f>IF(M22=1,IF(ISBLANK('Data-Qtr2'!I21),"",(COUNTIF('Data-Qtr2'!I21,"Yes")+(0.1*COUNTIF('Data-Qtr2'!I21,"N/A")))),"")</f>
        <v/>
      </c>
      <c r="J22" s="173" t="str">
        <f>IF(M22=1,IF(ISBLANK('Data-Qtr2'!J21),"",(COUNTIF('Data-Qtr2'!J21,"Yes")+(0.1*COUNTIF('Data-Qtr2'!J21,"N/A")))),"")</f>
        <v/>
      </c>
      <c r="K22" s="174" t="str">
        <f>IF(M22=1,IF(ISBLANK('Data-Qtr2'!K21),"",(COUNTIF('Data-Qtr2'!K21,"Yes")+(0.1*COUNTIF('Data-Qtr2'!K21,"N/A")))),"")</f>
        <v/>
      </c>
      <c r="L22" s="119">
        <f>COUNTIF('Data-Qtr2'!C21:K21,"")</f>
        <v>9</v>
      </c>
      <c r="M22" s="74">
        <f>IF('Data-Qtr2'!R21,"",IF(L22&lt;9,1,0))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IF(M23=1,IF('Data-Qtr2'!C22="","",(COUNTIF('Data-Qtr2'!C22,"Yes")+(0.1*COUNTIF('Data-Qtr2'!C22,"N/A")))),"")</f>
        <v/>
      </c>
      <c r="D23" s="172" t="str">
        <f>IF(M23=1,IF(ISBLANK('Data-Qtr2'!D22),"",(COUNTIF('Data-Qtr2'!D22,"Yes")+(0.1*COUNTIF('Data-Qtr2'!D22,"N/A")))),"")</f>
        <v/>
      </c>
      <c r="E23" s="172" t="str">
        <f>IF(M23=1,IF(ISBLANK('Data-Qtr2'!E22),"",(10*COUNTIF('Data-Qtr2'!E22,"Yes, nominated to self-administer")+COUNTIF('Data-Qtr2'!E22,"Yes, nominated NOT to self-administer"))),"")</f>
        <v/>
      </c>
      <c r="F23" s="172" t="str">
        <f>IF(M23=1,IF(ISBLANK('Data-Qtr2'!F22),"",(10*COUNTIF('Data-Qtr2'!F22,"Yes, reported difficulty swallowing medicines")+COUNTIF('Data-Qtr2'!F22,"Yes, reported NO difficulty swallowing medicines"))),"")</f>
        <v/>
      </c>
      <c r="G23" s="168" t="str">
        <f>IF(M23=1,IF('Data-Qtr2'!P22,0.1,IF(ISBLANK('Data-Qtr2'!G22),"",(COUNTIF('Data-Qtr2'!G22,"Yes")+(0.1*COUNTIF('Data-Qtr2'!G22,"N/A"))))),"")</f>
        <v/>
      </c>
      <c r="H23" s="169" t="str">
        <f>IF(M23=1,IF('Data-Qtr2'!Q22,0.1,IF(ISBLANK('Data-Qtr2'!H22),"",((COUNTIF('Data-Qtr2'!H22,"Yes")+(0.1*COUNTIF('Data-Qtr2'!H22,"N/A")))))),"")</f>
        <v/>
      </c>
      <c r="I23" s="173" t="str">
        <f>IF(M23=1,IF(ISBLANK('Data-Qtr2'!I22),"",(COUNTIF('Data-Qtr2'!I22,"Yes")+(0.1*COUNTIF('Data-Qtr2'!I22,"N/A")))),"")</f>
        <v/>
      </c>
      <c r="J23" s="173" t="str">
        <f>IF(M23=1,IF(ISBLANK('Data-Qtr2'!J22),"",(COUNTIF('Data-Qtr2'!J22,"Yes")+(0.1*COUNTIF('Data-Qtr2'!J22,"N/A")))),"")</f>
        <v/>
      </c>
      <c r="K23" s="174" t="str">
        <f>IF(M23=1,IF(ISBLANK('Data-Qtr2'!K22),"",(COUNTIF('Data-Qtr2'!K22,"Yes")+(0.1*COUNTIF('Data-Qtr2'!K22,"N/A")))),"")</f>
        <v/>
      </c>
      <c r="L23" s="119">
        <f>COUNTIF('Data-Qtr2'!C22:K22,"")</f>
        <v>9</v>
      </c>
      <c r="M23" s="74">
        <f>IF('Data-Qtr2'!R22,"",IF(L23&lt;9,1,0))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IF(M24=1,IF('Data-Qtr2'!C23="","",(COUNTIF('Data-Qtr2'!C23,"Yes")+(0.1*COUNTIF('Data-Qtr2'!C23,"N/A")))),"")</f>
        <v/>
      </c>
      <c r="D24" s="172" t="str">
        <f>IF(M24=1,IF(ISBLANK('Data-Qtr2'!D23),"",(COUNTIF('Data-Qtr2'!D23,"Yes")+(0.1*COUNTIF('Data-Qtr2'!D23,"N/A")))),"")</f>
        <v/>
      </c>
      <c r="E24" s="172" t="str">
        <f>IF(M24=1,IF(ISBLANK('Data-Qtr2'!E23),"",(10*COUNTIF('Data-Qtr2'!E23,"Yes, nominated to self-administer")+COUNTIF('Data-Qtr2'!E23,"Yes, nominated NOT to self-administer"))),"")</f>
        <v/>
      </c>
      <c r="F24" s="172" t="str">
        <f>IF(M24=1,IF(ISBLANK('Data-Qtr2'!F23),"",(10*COUNTIF('Data-Qtr2'!F23,"Yes, reported difficulty swallowing medicines")+COUNTIF('Data-Qtr2'!F23,"Yes, reported NO difficulty swallowing medicines"))),"")</f>
        <v/>
      </c>
      <c r="G24" s="168" t="str">
        <f>IF(M24=1,IF('Data-Qtr2'!P23,0.1,IF(ISBLANK('Data-Qtr2'!G23),"",(COUNTIF('Data-Qtr2'!G23,"Yes")+(0.1*COUNTIF('Data-Qtr2'!G23,"N/A"))))),"")</f>
        <v/>
      </c>
      <c r="H24" s="169" t="str">
        <f>IF(M24=1,IF('Data-Qtr2'!Q23,0.1,IF(ISBLANK('Data-Qtr2'!H23),"",((COUNTIF('Data-Qtr2'!H23,"Yes")+(0.1*COUNTIF('Data-Qtr2'!H23,"N/A")))))),"")</f>
        <v/>
      </c>
      <c r="I24" s="173" t="str">
        <f>IF(M24=1,IF(ISBLANK('Data-Qtr2'!I23),"",(COUNTIF('Data-Qtr2'!I23,"Yes")+(0.1*COUNTIF('Data-Qtr2'!I23,"N/A")))),"")</f>
        <v/>
      </c>
      <c r="J24" s="173" t="str">
        <f>IF(M24=1,IF(ISBLANK('Data-Qtr2'!J23),"",(COUNTIF('Data-Qtr2'!J23,"Yes")+(0.1*COUNTIF('Data-Qtr2'!J23,"N/A")))),"")</f>
        <v/>
      </c>
      <c r="K24" s="174" t="str">
        <f>IF(M24=1,IF(ISBLANK('Data-Qtr2'!K23),"",(COUNTIF('Data-Qtr2'!K23,"Yes")+(0.1*COUNTIF('Data-Qtr2'!K23,"N/A")))),"")</f>
        <v/>
      </c>
      <c r="L24" s="119">
        <f>COUNTIF('Data-Qtr2'!C23:K23,"")</f>
        <v>9</v>
      </c>
      <c r="M24" s="74">
        <f>IF('Data-Qtr2'!R23,"",IF(L24&lt;9,1,0))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IF(M25=1,IF('Data-Qtr2'!C24="","",(COUNTIF('Data-Qtr2'!C24,"Yes")+(0.1*COUNTIF('Data-Qtr2'!C24,"N/A")))),"")</f>
        <v/>
      </c>
      <c r="D25" s="172" t="str">
        <f>IF(M25=1,IF(ISBLANK('Data-Qtr2'!D24),"",(COUNTIF('Data-Qtr2'!D24,"Yes")+(0.1*COUNTIF('Data-Qtr2'!D24,"N/A")))),"")</f>
        <v/>
      </c>
      <c r="E25" s="172" t="str">
        <f>IF(M25=1,IF(ISBLANK('Data-Qtr2'!E24),"",(10*COUNTIF('Data-Qtr2'!E24,"Yes, nominated to self-administer")+COUNTIF('Data-Qtr2'!E24,"Yes, nominated NOT to self-administer"))),"")</f>
        <v/>
      </c>
      <c r="F25" s="172" t="str">
        <f>IF(M25=1,IF(ISBLANK('Data-Qtr2'!F24),"",(10*COUNTIF('Data-Qtr2'!F24,"Yes, reported difficulty swallowing medicines")+COUNTIF('Data-Qtr2'!F24,"Yes, reported NO difficulty swallowing medicines"))),"")</f>
        <v/>
      </c>
      <c r="G25" s="168" t="str">
        <f>IF(M25=1,IF('Data-Qtr2'!P24,0.1,IF(ISBLANK('Data-Qtr2'!G24),"",(COUNTIF('Data-Qtr2'!G24,"Yes")+(0.1*COUNTIF('Data-Qtr2'!G24,"N/A"))))),"")</f>
        <v/>
      </c>
      <c r="H25" s="169" t="str">
        <f>IF(M25=1,IF('Data-Qtr2'!Q24,0.1,IF(ISBLANK('Data-Qtr2'!H24),"",((COUNTIF('Data-Qtr2'!H24,"Yes")+(0.1*COUNTIF('Data-Qtr2'!H24,"N/A")))))),"")</f>
        <v/>
      </c>
      <c r="I25" s="173" t="str">
        <f>IF(M25=1,IF(ISBLANK('Data-Qtr2'!I24),"",(COUNTIF('Data-Qtr2'!I24,"Yes")+(0.1*COUNTIF('Data-Qtr2'!I24,"N/A")))),"")</f>
        <v/>
      </c>
      <c r="J25" s="173" t="str">
        <f>IF(M25=1,IF(ISBLANK('Data-Qtr2'!J24),"",(COUNTIF('Data-Qtr2'!J24,"Yes")+(0.1*COUNTIF('Data-Qtr2'!J24,"N/A")))),"")</f>
        <v/>
      </c>
      <c r="K25" s="174" t="str">
        <f>IF(M25=1,IF(ISBLANK('Data-Qtr2'!K24),"",(COUNTIF('Data-Qtr2'!K24,"Yes")+(0.1*COUNTIF('Data-Qtr2'!K24,"N/A")))),"")</f>
        <v/>
      </c>
      <c r="L25" s="149">
        <f>COUNTIF('Data-Qtr2'!C24:K24,"")</f>
        <v>9</v>
      </c>
      <c r="M25" s="74">
        <f>IF('Data-Qtr2'!R24,"",IF(L25&lt;9,1,0))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IF(M26=1,IF('Data-Qtr2'!C25="","",(COUNTIF('Data-Qtr2'!C25,"Yes")+(0.1*COUNTIF('Data-Qtr2'!C25,"N/A")))),"")</f>
        <v/>
      </c>
      <c r="D26" s="172" t="str">
        <f>IF(M26=1,IF(ISBLANK('Data-Qtr2'!D25),"",(COUNTIF('Data-Qtr2'!D25,"Yes")+(0.1*COUNTIF('Data-Qtr2'!D25,"N/A")))),"")</f>
        <v/>
      </c>
      <c r="E26" s="172" t="str">
        <f>IF(M26=1,IF(ISBLANK('Data-Qtr2'!E25),"",(10*COUNTIF('Data-Qtr2'!E25,"Yes, nominated to self-administer")+COUNTIF('Data-Qtr2'!E25,"Yes, nominated NOT to self-administer"))),"")</f>
        <v/>
      </c>
      <c r="F26" s="172" t="str">
        <f>IF(M26=1,IF(ISBLANK('Data-Qtr2'!F25),"",(10*COUNTIF('Data-Qtr2'!F25,"Yes, reported difficulty swallowing medicines")+COUNTIF('Data-Qtr2'!F25,"Yes, reported NO difficulty swallowing medicines"))),"")</f>
        <v/>
      </c>
      <c r="G26" s="168" t="str">
        <f>IF(M26=1,IF('Data-Qtr2'!P25,0.1,IF(ISBLANK('Data-Qtr2'!G25),"",(COUNTIF('Data-Qtr2'!G25,"Yes")+(0.1*COUNTIF('Data-Qtr2'!G25,"N/A"))))),"")</f>
        <v/>
      </c>
      <c r="H26" s="169" t="str">
        <f>IF(M26=1,IF('Data-Qtr2'!Q25,0.1,IF(ISBLANK('Data-Qtr2'!H25),"",((COUNTIF('Data-Qtr2'!H25,"Yes")+(0.1*COUNTIF('Data-Qtr2'!H25,"N/A")))))),"")</f>
        <v/>
      </c>
      <c r="I26" s="173" t="str">
        <f>IF(M26=1,IF(ISBLANK('Data-Qtr2'!I25),"",(COUNTIF('Data-Qtr2'!I25,"Yes")+(0.1*COUNTIF('Data-Qtr2'!I25,"N/A")))),"")</f>
        <v/>
      </c>
      <c r="J26" s="173" t="str">
        <f>IF(M26=1,IF(ISBLANK('Data-Qtr2'!J25),"",(COUNTIF('Data-Qtr2'!J25,"Yes")+(0.1*COUNTIF('Data-Qtr2'!J25,"N/A")))),"")</f>
        <v/>
      </c>
      <c r="K26" s="174" t="str">
        <f>IF(M26=1,IF(ISBLANK('Data-Qtr2'!K25),"",(COUNTIF('Data-Qtr2'!K25,"Yes")+(0.1*COUNTIF('Data-Qtr2'!K25,"N/A")))),"")</f>
        <v/>
      </c>
      <c r="L26" s="148">
        <f>COUNTIF('Data-Qtr2'!C25:K25,"")</f>
        <v>9</v>
      </c>
      <c r="M26" s="74">
        <f>IF('Data-Qtr2'!R25,"",IF(L26&lt;9,1,0))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IF(M27=1,IF('Data-Qtr2'!C26="","",(COUNTIF('Data-Qtr2'!C26,"Yes")+(0.1*COUNTIF('Data-Qtr2'!C26,"N/A")))),"")</f>
        <v/>
      </c>
      <c r="D27" s="172" t="str">
        <f>IF(M27=1,IF(ISBLANK('Data-Qtr2'!D26),"",(COUNTIF('Data-Qtr2'!D26,"Yes")+(0.1*COUNTIF('Data-Qtr2'!D26,"N/A")))),"")</f>
        <v/>
      </c>
      <c r="E27" s="172" t="str">
        <f>IF(M27=1,IF(ISBLANK('Data-Qtr2'!E26),"",(10*COUNTIF('Data-Qtr2'!E26,"Yes, nominated to self-administer")+COUNTIF('Data-Qtr2'!E26,"Yes, nominated NOT to self-administer"))),"")</f>
        <v/>
      </c>
      <c r="F27" s="172" t="str">
        <f>IF(M27=1,IF(ISBLANK('Data-Qtr2'!F26),"",(10*COUNTIF('Data-Qtr2'!F26,"Yes, reported difficulty swallowing medicines")+COUNTIF('Data-Qtr2'!F26,"Yes, reported NO difficulty swallowing medicines"))),"")</f>
        <v/>
      </c>
      <c r="G27" s="168" t="str">
        <f>IF(M27=1,IF('Data-Qtr2'!P26,0.1,IF(ISBLANK('Data-Qtr2'!G26),"",(COUNTIF('Data-Qtr2'!G26,"Yes")+(0.1*COUNTIF('Data-Qtr2'!G26,"N/A"))))),"")</f>
        <v/>
      </c>
      <c r="H27" s="169" t="str">
        <f>IF(M27=1,IF('Data-Qtr2'!Q26,0.1,IF(ISBLANK('Data-Qtr2'!H26),"",((COUNTIF('Data-Qtr2'!H26,"Yes")+(0.1*COUNTIF('Data-Qtr2'!H26,"N/A")))))),"")</f>
        <v/>
      </c>
      <c r="I27" s="173" t="str">
        <f>IF(M27=1,IF(ISBLANK('Data-Qtr2'!I26),"",(COUNTIF('Data-Qtr2'!I26,"Yes")+(0.1*COUNTIF('Data-Qtr2'!I26,"N/A")))),"")</f>
        <v/>
      </c>
      <c r="J27" s="173" t="str">
        <f>IF(M27=1,IF(ISBLANK('Data-Qtr2'!J26),"",(COUNTIF('Data-Qtr2'!J26,"Yes")+(0.1*COUNTIF('Data-Qtr2'!J26,"N/A")))),"")</f>
        <v/>
      </c>
      <c r="K27" s="174" t="str">
        <f>IF(M27=1,IF(ISBLANK('Data-Qtr2'!K26),"",(COUNTIF('Data-Qtr2'!K26,"Yes")+(0.1*COUNTIF('Data-Qtr2'!K26,"N/A")))),"")</f>
        <v/>
      </c>
      <c r="L27" s="119">
        <f>COUNTIF('Data-Qtr2'!C26:K26,"")</f>
        <v>9</v>
      </c>
      <c r="M27" s="74">
        <f>IF('Data-Qtr2'!R26,"",IF(L27&lt;9,1,0))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IF(M28=1,IF('Data-Qtr2'!C27="","",(COUNTIF('Data-Qtr2'!C27,"Yes")+(0.1*COUNTIF('Data-Qtr2'!C27,"N/A")))),"")</f>
        <v/>
      </c>
      <c r="D28" s="172" t="str">
        <f>IF(M28=1,IF(ISBLANK('Data-Qtr2'!D27),"",(COUNTIF('Data-Qtr2'!D27,"Yes")+(0.1*COUNTIF('Data-Qtr2'!D27,"N/A")))),"")</f>
        <v/>
      </c>
      <c r="E28" s="172" t="str">
        <f>IF(M28=1,IF(ISBLANK('Data-Qtr2'!E27),"",(10*COUNTIF('Data-Qtr2'!E27,"Yes, nominated to self-administer")+COUNTIF('Data-Qtr2'!E27,"Yes, nominated NOT to self-administer"))),"")</f>
        <v/>
      </c>
      <c r="F28" s="172" t="str">
        <f>IF(M28=1,IF(ISBLANK('Data-Qtr2'!F27),"",(10*COUNTIF('Data-Qtr2'!F27,"Yes, reported difficulty swallowing medicines")+COUNTIF('Data-Qtr2'!F27,"Yes, reported NO difficulty swallowing medicines"))),"")</f>
        <v/>
      </c>
      <c r="G28" s="168" t="str">
        <f>IF(M28=1,IF('Data-Qtr2'!P27,0.1,IF(ISBLANK('Data-Qtr2'!G27),"",(COUNTIF('Data-Qtr2'!G27,"Yes")+(0.1*COUNTIF('Data-Qtr2'!G27,"N/A"))))),"")</f>
        <v/>
      </c>
      <c r="H28" s="169" t="str">
        <f>IF(M28=1,IF('Data-Qtr2'!Q27,0.1,IF(ISBLANK('Data-Qtr2'!H27),"",((COUNTIF('Data-Qtr2'!H27,"Yes")+(0.1*COUNTIF('Data-Qtr2'!H27,"N/A")))))),"")</f>
        <v/>
      </c>
      <c r="I28" s="173" t="str">
        <f>IF(M28=1,IF(ISBLANK('Data-Qtr2'!I27),"",(COUNTIF('Data-Qtr2'!I27,"Yes")+(0.1*COUNTIF('Data-Qtr2'!I27,"N/A")))),"")</f>
        <v/>
      </c>
      <c r="J28" s="173" t="str">
        <f>IF(M28=1,IF(ISBLANK('Data-Qtr2'!J27),"",(COUNTIF('Data-Qtr2'!J27,"Yes")+(0.1*COUNTIF('Data-Qtr2'!J27,"N/A")))),"")</f>
        <v/>
      </c>
      <c r="K28" s="174" t="str">
        <f>IF(M28=1,IF(ISBLANK('Data-Qtr2'!K27),"",(COUNTIF('Data-Qtr2'!K27,"Yes")+(0.1*COUNTIF('Data-Qtr2'!K27,"N/A")))),"")</f>
        <v/>
      </c>
      <c r="L28" s="119">
        <f>COUNTIF('Data-Qtr2'!C27:K27,"")</f>
        <v>9</v>
      </c>
      <c r="M28" s="74">
        <f>IF('Data-Qtr2'!R27,"",IF(L28&lt;9,1,0))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IF(M29=1,IF('Data-Qtr2'!C28="","",(COUNTIF('Data-Qtr2'!C28,"Yes")+(0.1*COUNTIF('Data-Qtr2'!C28,"N/A")))),"")</f>
        <v/>
      </c>
      <c r="D29" s="172" t="str">
        <f>IF(M29=1,IF(ISBLANK('Data-Qtr2'!D28),"",(COUNTIF('Data-Qtr2'!D28,"Yes")+(0.1*COUNTIF('Data-Qtr2'!D28,"N/A")))),"")</f>
        <v/>
      </c>
      <c r="E29" s="172" t="str">
        <f>IF(M29=1,IF(ISBLANK('Data-Qtr2'!E28),"",(10*COUNTIF('Data-Qtr2'!E28,"Yes, nominated to self-administer")+COUNTIF('Data-Qtr2'!E28,"Yes, nominated NOT to self-administer"))),"")</f>
        <v/>
      </c>
      <c r="F29" s="172" t="str">
        <f>IF(M29=1,IF(ISBLANK('Data-Qtr2'!F28),"",(10*COUNTIF('Data-Qtr2'!F28,"Yes, reported difficulty swallowing medicines")+COUNTIF('Data-Qtr2'!F28,"Yes, reported NO difficulty swallowing medicines"))),"")</f>
        <v/>
      </c>
      <c r="G29" s="168" t="str">
        <f>IF(M29=1,IF('Data-Qtr2'!P28,0.1,IF(ISBLANK('Data-Qtr2'!G28),"",(COUNTIF('Data-Qtr2'!G28,"Yes")+(0.1*COUNTIF('Data-Qtr2'!G28,"N/A"))))),"")</f>
        <v/>
      </c>
      <c r="H29" s="169" t="str">
        <f>IF(M29=1,IF('Data-Qtr2'!Q28,0.1,IF(ISBLANK('Data-Qtr2'!H28),"",((COUNTIF('Data-Qtr2'!H28,"Yes")+(0.1*COUNTIF('Data-Qtr2'!H28,"N/A")))))),"")</f>
        <v/>
      </c>
      <c r="I29" s="173" t="str">
        <f>IF(M29=1,IF(ISBLANK('Data-Qtr2'!I28),"",(COUNTIF('Data-Qtr2'!I28,"Yes")+(0.1*COUNTIF('Data-Qtr2'!I28,"N/A")))),"")</f>
        <v/>
      </c>
      <c r="J29" s="173" t="str">
        <f>IF(M29=1,IF(ISBLANK('Data-Qtr2'!J28),"",(COUNTIF('Data-Qtr2'!J28,"Yes")+(0.1*COUNTIF('Data-Qtr2'!J28,"N/A")))),"")</f>
        <v/>
      </c>
      <c r="K29" s="174" t="str">
        <f>IF(M29=1,IF(ISBLANK('Data-Qtr2'!K28),"",(COUNTIF('Data-Qtr2'!K28,"Yes")+(0.1*COUNTIF('Data-Qtr2'!K28,"N/A")))),"")</f>
        <v/>
      </c>
      <c r="L29" s="119">
        <f>COUNTIF('Data-Qtr2'!C28:K28,"")</f>
        <v>9</v>
      </c>
      <c r="M29" s="74">
        <f>IF('Data-Qtr2'!R28,"",IF(L29&lt;9,1,0))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IF(M30=1,IF('Data-Qtr2'!C29="","",(COUNTIF('Data-Qtr2'!C29,"Yes")+(0.1*COUNTIF('Data-Qtr2'!C29,"N/A")))),"")</f>
        <v/>
      </c>
      <c r="D30" s="172" t="str">
        <f>IF(M30=1,IF(ISBLANK('Data-Qtr2'!D29),"",(COUNTIF('Data-Qtr2'!D29,"Yes")+(0.1*COUNTIF('Data-Qtr2'!D29,"N/A")))),"")</f>
        <v/>
      </c>
      <c r="E30" s="172" t="str">
        <f>IF(M30=1,IF(ISBLANK('Data-Qtr2'!E29),"",(10*COUNTIF('Data-Qtr2'!E29,"Yes, nominated to self-administer")+COUNTIF('Data-Qtr2'!E29,"Yes, nominated NOT to self-administer"))),"")</f>
        <v/>
      </c>
      <c r="F30" s="172" t="str">
        <f>IF(M30=1,IF(ISBLANK('Data-Qtr2'!F29),"",(10*COUNTIF('Data-Qtr2'!F29,"Yes, reported difficulty swallowing medicines")+COUNTIF('Data-Qtr2'!F29,"Yes, reported NO difficulty swallowing medicines"))),"")</f>
        <v/>
      </c>
      <c r="G30" s="168" t="str">
        <f>IF(M30=1,IF('Data-Qtr2'!P29,0.1,IF(ISBLANK('Data-Qtr2'!G29),"",(COUNTIF('Data-Qtr2'!G29,"Yes")+(0.1*COUNTIF('Data-Qtr2'!G29,"N/A"))))),"")</f>
        <v/>
      </c>
      <c r="H30" s="169" t="str">
        <f>IF(M30=1,IF('Data-Qtr2'!Q29,0.1,IF(ISBLANK('Data-Qtr2'!H29),"",((COUNTIF('Data-Qtr2'!H29,"Yes")+(0.1*COUNTIF('Data-Qtr2'!H29,"N/A")))))),"")</f>
        <v/>
      </c>
      <c r="I30" s="173" t="str">
        <f>IF(M30=1,IF(ISBLANK('Data-Qtr2'!I29),"",(COUNTIF('Data-Qtr2'!I29,"Yes")+(0.1*COUNTIF('Data-Qtr2'!I29,"N/A")))),"")</f>
        <v/>
      </c>
      <c r="J30" s="173" t="str">
        <f>IF(M30=1,IF(ISBLANK('Data-Qtr2'!J29),"",(COUNTIF('Data-Qtr2'!J29,"Yes")+(0.1*COUNTIF('Data-Qtr2'!J29,"N/A")))),"")</f>
        <v/>
      </c>
      <c r="K30" s="174" t="str">
        <f>IF(M30=1,IF(ISBLANK('Data-Qtr2'!K29),"",(COUNTIF('Data-Qtr2'!K29,"Yes")+(0.1*COUNTIF('Data-Qtr2'!K29,"N/A")))),"")</f>
        <v/>
      </c>
      <c r="L30" s="119">
        <f>COUNTIF('Data-Qtr2'!C29:K29,"")</f>
        <v>9</v>
      </c>
      <c r="M30" s="74">
        <f>IF('Data-Qtr2'!R29,"",IF(L30&lt;9,1,0))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IF(M31=1,IF('Data-Qtr2'!C30="","",(COUNTIF('Data-Qtr2'!C30,"Yes")+(0.1*COUNTIF('Data-Qtr2'!C30,"N/A")))),"")</f>
        <v/>
      </c>
      <c r="D31" s="172" t="str">
        <f>IF(M31=1,IF(ISBLANK('Data-Qtr2'!D30),"",(COUNTIF('Data-Qtr2'!D30,"Yes")+(0.1*COUNTIF('Data-Qtr2'!D30,"N/A")))),"")</f>
        <v/>
      </c>
      <c r="E31" s="172" t="str">
        <f>IF(M31=1,IF(ISBLANK('Data-Qtr2'!E30),"",(10*COUNTIF('Data-Qtr2'!E30,"Yes, nominated to self-administer")+COUNTIF('Data-Qtr2'!E30,"Yes, nominated NOT to self-administer"))),"")</f>
        <v/>
      </c>
      <c r="F31" s="172" t="str">
        <f>IF(M31=1,IF(ISBLANK('Data-Qtr2'!F30),"",(10*COUNTIF('Data-Qtr2'!F30,"Yes, reported difficulty swallowing medicines")+COUNTIF('Data-Qtr2'!F30,"Yes, reported NO difficulty swallowing medicines"))),"")</f>
        <v/>
      </c>
      <c r="G31" s="168" t="str">
        <f>IF(M31=1,IF('Data-Qtr2'!P30,0.1,IF(ISBLANK('Data-Qtr2'!G30),"",(COUNTIF('Data-Qtr2'!G30,"Yes")+(0.1*COUNTIF('Data-Qtr2'!G30,"N/A"))))),"")</f>
        <v/>
      </c>
      <c r="H31" s="169" t="str">
        <f>IF(M31=1,IF('Data-Qtr2'!Q30,0.1,IF(ISBLANK('Data-Qtr2'!H30),"",((COUNTIF('Data-Qtr2'!H30,"Yes")+(0.1*COUNTIF('Data-Qtr2'!H30,"N/A")))))),"")</f>
        <v/>
      </c>
      <c r="I31" s="173" t="str">
        <f>IF(M31=1,IF(ISBLANK('Data-Qtr2'!I30),"",(COUNTIF('Data-Qtr2'!I30,"Yes")+(0.1*COUNTIF('Data-Qtr2'!I30,"N/A")))),"")</f>
        <v/>
      </c>
      <c r="J31" s="173" t="str">
        <f>IF(M31=1,IF(ISBLANK('Data-Qtr2'!J30),"",(COUNTIF('Data-Qtr2'!J30,"Yes")+(0.1*COUNTIF('Data-Qtr2'!J30,"N/A")))),"")</f>
        <v/>
      </c>
      <c r="K31" s="174" t="str">
        <f>IF(M31=1,IF(ISBLANK('Data-Qtr2'!K30),"",(COUNTIF('Data-Qtr2'!K30,"Yes")+(0.1*COUNTIF('Data-Qtr2'!K30,"N/A")))),"")</f>
        <v/>
      </c>
      <c r="L31" s="119">
        <f>COUNTIF('Data-Qtr2'!C30:K30,"")</f>
        <v>9</v>
      </c>
      <c r="M31" s="74">
        <f>IF('Data-Qtr2'!R30,"",IF(L31&lt;9,1,0))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IF(M32=1,IF('Data-Qtr2'!C31="","",(COUNTIF('Data-Qtr2'!C31,"Yes")+(0.1*COUNTIF('Data-Qtr2'!C31,"N/A")))),"")</f>
        <v/>
      </c>
      <c r="D32" s="172" t="str">
        <f>IF(M32=1,IF(ISBLANK('Data-Qtr2'!D31),"",(COUNTIF('Data-Qtr2'!D31,"Yes")+(0.1*COUNTIF('Data-Qtr2'!D31,"N/A")))),"")</f>
        <v/>
      </c>
      <c r="E32" s="172" t="str">
        <f>IF(M32=1,IF(ISBLANK('Data-Qtr2'!E31),"",(10*COUNTIF('Data-Qtr2'!E31,"Yes, nominated to self-administer")+COUNTIF('Data-Qtr2'!E31,"Yes, nominated NOT to self-administer"))),"")</f>
        <v/>
      </c>
      <c r="F32" s="172" t="str">
        <f>IF(M32=1,IF(ISBLANK('Data-Qtr2'!F31),"",(10*COUNTIF('Data-Qtr2'!F31,"Yes, reported difficulty swallowing medicines")+COUNTIF('Data-Qtr2'!F31,"Yes, reported NO difficulty swallowing medicines"))),"")</f>
        <v/>
      </c>
      <c r="G32" s="168" t="str">
        <f>IF(M32=1,IF('Data-Qtr2'!P31,0.1,IF(ISBLANK('Data-Qtr2'!G31),"",(COUNTIF('Data-Qtr2'!G31,"Yes")+(0.1*COUNTIF('Data-Qtr2'!G31,"N/A"))))),"")</f>
        <v/>
      </c>
      <c r="H32" s="169" t="str">
        <f>IF(M32=1,IF('Data-Qtr2'!Q31,0.1,IF(ISBLANK('Data-Qtr2'!H31),"",((COUNTIF('Data-Qtr2'!H31,"Yes")+(0.1*COUNTIF('Data-Qtr2'!H31,"N/A")))))),"")</f>
        <v/>
      </c>
      <c r="I32" s="173" t="str">
        <f>IF(M32=1,IF(ISBLANK('Data-Qtr2'!I31),"",(COUNTIF('Data-Qtr2'!I31,"Yes")+(0.1*COUNTIF('Data-Qtr2'!I31,"N/A")))),"")</f>
        <v/>
      </c>
      <c r="J32" s="173" t="str">
        <f>IF(M32=1,IF(ISBLANK('Data-Qtr2'!J31),"",(COUNTIF('Data-Qtr2'!J31,"Yes")+(0.1*COUNTIF('Data-Qtr2'!J31,"N/A")))),"")</f>
        <v/>
      </c>
      <c r="K32" s="174" t="str">
        <f>IF(M32=1,IF(ISBLANK('Data-Qtr2'!K31),"",(COUNTIF('Data-Qtr2'!K31,"Yes")+(0.1*COUNTIF('Data-Qtr2'!K31,"N/A")))),"")</f>
        <v/>
      </c>
      <c r="L32" s="119">
        <f>COUNTIF('Data-Qtr2'!C31:K31,"")</f>
        <v>9</v>
      </c>
      <c r="M32" s="74">
        <f>IF('Data-Qtr2'!R31,"",IF(L32&lt;9,1,0))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IF(M33=1,IF('Data-Qtr2'!C32="","",(COUNTIF('Data-Qtr2'!C32,"Yes")+(0.1*COUNTIF('Data-Qtr2'!C32,"N/A")))),"")</f>
        <v/>
      </c>
      <c r="D33" s="172" t="str">
        <f>IF(M33=1,IF(ISBLANK('Data-Qtr2'!D32),"",(COUNTIF('Data-Qtr2'!D32,"Yes")+(0.1*COUNTIF('Data-Qtr2'!D32,"N/A")))),"")</f>
        <v/>
      </c>
      <c r="E33" s="172" t="str">
        <f>IF(M33=1,IF(ISBLANK('Data-Qtr2'!E32),"",(10*COUNTIF('Data-Qtr2'!E32,"Yes, nominated to self-administer")+COUNTIF('Data-Qtr2'!E32,"Yes, nominated NOT to self-administer"))),"")</f>
        <v/>
      </c>
      <c r="F33" s="172" t="str">
        <f>IF(M33=1,IF(ISBLANK('Data-Qtr2'!F32),"",(10*COUNTIF('Data-Qtr2'!F32,"Yes, reported difficulty swallowing medicines")+COUNTIF('Data-Qtr2'!F32,"Yes, reported NO difficulty swallowing medicines"))),"")</f>
        <v/>
      </c>
      <c r="G33" s="168" t="str">
        <f>IF(M33=1,IF('Data-Qtr2'!P32,0.1,IF(ISBLANK('Data-Qtr2'!G32),"",(COUNTIF('Data-Qtr2'!G32,"Yes")+(0.1*COUNTIF('Data-Qtr2'!G32,"N/A"))))),"")</f>
        <v/>
      </c>
      <c r="H33" s="169" t="str">
        <f>IF(M33=1,IF('Data-Qtr2'!Q32,0.1,IF(ISBLANK('Data-Qtr2'!H32),"",((COUNTIF('Data-Qtr2'!H32,"Yes")+(0.1*COUNTIF('Data-Qtr2'!H32,"N/A")))))),"")</f>
        <v/>
      </c>
      <c r="I33" s="173" t="str">
        <f>IF(M33=1,IF(ISBLANK('Data-Qtr2'!I32),"",(COUNTIF('Data-Qtr2'!I32,"Yes")+(0.1*COUNTIF('Data-Qtr2'!I32,"N/A")))),"")</f>
        <v/>
      </c>
      <c r="J33" s="173" t="str">
        <f>IF(M33=1,IF(ISBLANK('Data-Qtr2'!J32),"",(COUNTIF('Data-Qtr2'!J32,"Yes")+(0.1*COUNTIF('Data-Qtr2'!J32,"N/A")))),"")</f>
        <v/>
      </c>
      <c r="K33" s="174" t="str">
        <f>IF(M33=1,IF(ISBLANK('Data-Qtr2'!K32),"",(COUNTIF('Data-Qtr2'!K32,"Yes")+(0.1*COUNTIF('Data-Qtr2'!K32,"N/A")))),"")</f>
        <v/>
      </c>
      <c r="L33" s="119">
        <f>COUNTIF('Data-Qtr2'!C32:K32,"")</f>
        <v>9</v>
      </c>
      <c r="M33" s="74">
        <f>IF('Data-Qtr2'!R32,"",IF(L33&lt;9,1,0))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IF(M34=1,IF('Data-Qtr2'!C33="","",(COUNTIF('Data-Qtr2'!C33,"Yes")+(0.1*COUNTIF('Data-Qtr2'!C33,"N/A")))),"")</f>
        <v/>
      </c>
      <c r="D34" s="172" t="str">
        <f>IF(M34=1,IF(ISBLANK('Data-Qtr2'!D33),"",(COUNTIF('Data-Qtr2'!D33,"Yes")+(0.1*COUNTIF('Data-Qtr2'!D33,"N/A")))),"")</f>
        <v/>
      </c>
      <c r="E34" s="172" t="str">
        <f>IF(M34=1,IF(ISBLANK('Data-Qtr2'!E33),"",(10*COUNTIF('Data-Qtr2'!E33,"Yes, nominated to self-administer")+COUNTIF('Data-Qtr2'!E33,"Yes, nominated NOT to self-administer"))),"")</f>
        <v/>
      </c>
      <c r="F34" s="172" t="str">
        <f>IF(M34=1,IF(ISBLANK('Data-Qtr2'!F33),"",(10*COUNTIF('Data-Qtr2'!F33,"Yes, reported difficulty swallowing medicines")+COUNTIF('Data-Qtr2'!F33,"Yes, reported NO difficulty swallowing medicines"))),"")</f>
        <v/>
      </c>
      <c r="G34" s="168" t="str">
        <f>IF(M34=1,IF('Data-Qtr2'!P33,0.1,IF(ISBLANK('Data-Qtr2'!G33),"",(COUNTIF('Data-Qtr2'!G33,"Yes")+(0.1*COUNTIF('Data-Qtr2'!G33,"N/A"))))),"")</f>
        <v/>
      </c>
      <c r="H34" s="169" t="str">
        <f>IF(M34=1,IF('Data-Qtr2'!Q33,0.1,IF(ISBLANK('Data-Qtr2'!H33),"",((COUNTIF('Data-Qtr2'!H33,"Yes")+(0.1*COUNTIF('Data-Qtr2'!H33,"N/A")))))),"")</f>
        <v/>
      </c>
      <c r="I34" s="173" t="str">
        <f>IF(M34=1,IF(ISBLANK('Data-Qtr2'!I33),"",(COUNTIF('Data-Qtr2'!I33,"Yes")+(0.1*COUNTIF('Data-Qtr2'!I33,"N/A")))),"")</f>
        <v/>
      </c>
      <c r="J34" s="173" t="str">
        <f>IF(M34=1,IF(ISBLANK('Data-Qtr2'!J33),"",(COUNTIF('Data-Qtr2'!J33,"Yes")+(0.1*COUNTIF('Data-Qtr2'!J33,"N/A")))),"")</f>
        <v/>
      </c>
      <c r="K34" s="174" t="str">
        <f>IF(M34=1,IF(ISBLANK('Data-Qtr2'!K33),"",(COUNTIF('Data-Qtr2'!K33,"Yes")+(0.1*COUNTIF('Data-Qtr2'!K33,"N/A")))),"")</f>
        <v/>
      </c>
      <c r="L34" s="119">
        <f>COUNTIF('Data-Qtr2'!C33:K33,"")</f>
        <v>9</v>
      </c>
      <c r="M34" s="74">
        <f>IF('Data-Qtr2'!R33,"",IF(L34&lt;9,1,0))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IF(M35=1,IF('Data-Qtr2'!C34="","",(COUNTIF('Data-Qtr2'!C34,"Yes")+(0.1*COUNTIF('Data-Qtr2'!C34,"N/A")))),"")</f>
        <v/>
      </c>
      <c r="D35" s="172" t="str">
        <f>IF(M35=1,IF(ISBLANK('Data-Qtr2'!D34),"",(COUNTIF('Data-Qtr2'!D34,"Yes")+(0.1*COUNTIF('Data-Qtr2'!D34,"N/A")))),"")</f>
        <v/>
      </c>
      <c r="E35" s="172" t="str">
        <f>IF(M35=1,IF(ISBLANK('Data-Qtr2'!E34),"",(10*COUNTIF('Data-Qtr2'!E34,"Yes, nominated to self-administer")+COUNTIF('Data-Qtr2'!E34,"Yes, nominated NOT to self-administer"))),"")</f>
        <v/>
      </c>
      <c r="F35" s="172" t="str">
        <f>IF(M35=1,IF(ISBLANK('Data-Qtr2'!F34),"",(10*COUNTIF('Data-Qtr2'!F34,"Yes, reported difficulty swallowing medicines")+COUNTIF('Data-Qtr2'!F34,"Yes, reported NO difficulty swallowing medicines"))),"")</f>
        <v/>
      </c>
      <c r="G35" s="168" t="str">
        <f>IF(M35=1,IF('Data-Qtr2'!P34,0.1,IF(ISBLANK('Data-Qtr2'!G34),"",(COUNTIF('Data-Qtr2'!G34,"Yes")+(0.1*COUNTIF('Data-Qtr2'!G34,"N/A"))))),"")</f>
        <v/>
      </c>
      <c r="H35" s="169" t="str">
        <f>IF(M35=1,IF('Data-Qtr2'!Q34,0.1,IF(ISBLANK('Data-Qtr2'!H34),"",((COUNTIF('Data-Qtr2'!H34,"Yes")+(0.1*COUNTIF('Data-Qtr2'!H34,"N/A")))))),"")</f>
        <v/>
      </c>
      <c r="I35" s="173" t="str">
        <f>IF(M35=1,IF(ISBLANK('Data-Qtr2'!I34),"",(COUNTIF('Data-Qtr2'!I34,"Yes")+(0.1*COUNTIF('Data-Qtr2'!I34,"N/A")))),"")</f>
        <v/>
      </c>
      <c r="J35" s="173" t="str">
        <f>IF(M35=1,IF(ISBLANK('Data-Qtr2'!J34),"",(COUNTIF('Data-Qtr2'!J34,"Yes")+(0.1*COUNTIF('Data-Qtr2'!J34,"N/A")))),"")</f>
        <v/>
      </c>
      <c r="K35" s="174" t="str">
        <f>IF(M35=1,IF(ISBLANK('Data-Qtr2'!K34),"",(COUNTIF('Data-Qtr2'!K34,"Yes")+(0.1*COUNTIF('Data-Qtr2'!K34,"N/A")))),"")</f>
        <v/>
      </c>
      <c r="L35" s="119">
        <f>COUNTIF('Data-Qtr2'!C34:K34,"")</f>
        <v>9</v>
      </c>
      <c r="M35" s="74">
        <f>IF('Data-Qtr2'!R34,"",IF(L35&lt;9,1,0))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IF(M36=1,IF('Data-Qtr2'!C35="","",(COUNTIF('Data-Qtr2'!C35,"Yes")+(0.1*COUNTIF('Data-Qtr2'!C35,"N/A")))),"")</f>
        <v/>
      </c>
      <c r="D36" s="172" t="str">
        <f>IF(M36=1,IF(ISBLANK('Data-Qtr2'!D35),"",(COUNTIF('Data-Qtr2'!D35,"Yes")+(0.1*COUNTIF('Data-Qtr2'!D35,"N/A")))),"")</f>
        <v/>
      </c>
      <c r="E36" s="172" t="str">
        <f>IF(M36=1,IF(ISBLANK('Data-Qtr2'!E35),"",(10*COUNTIF('Data-Qtr2'!E35,"Yes, nominated to self-administer")+COUNTIF('Data-Qtr2'!E35,"Yes, nominated NOT to self-administer"))),"")</f>
        <v/>
      </c>
      <c r="F36" s="172" t="str">
        <f>IF(M36=1,IF(ISBLANK('Data-Qtr2'!F35),"",(10*COUNTIF('Data-Qtr2'!F35,"Yes, reported difficulty swallowing medicines")+COUNTIF('Data-Qtr2'!F35,"Yes, reported NO difficulty swallowing medicines"))),"")</f>
        <v/>
      </c>
      <c r="G36" s="168" t="str">
        <f>IF(M36=1,IF('Data-Qtr2'!P35,0.1,IF(ISBLANK('Data-Qtr2'!G35),"",(COUNTIF('Data-Qtr2'!G35,"Yes")+(0.1*COUNTIF('Data-Qtr2'!G35,"N/A"))))),"")</f>
        <v/>
      </c>
      <c r="H36" s="169" t="str">
        <f>IF(M36=1,IF('Data-Qtr2'!Q35,0.1,IF(ISBLANK('Data-Qtr2'!H35),"",((COUNTIF('Data-Qtr2'!H35,"Yes")+(0.1*COUNTIF('Data-Qtr2'!H35,"N/A")))))),"")</f>
        <v/>
      </c>
      <c r="I36" s="173" t="str">
        <f>IF(M36=1,IF(ISBLANK('Data-Qtr2'!I35),"",(COUNTIF('Data-Qtr2'!I35,"Yes")+(0.1*COUNTIF('Data-Qtr2'!I35,"N/A")))),"")</f>
        <v/>
      </c>
      <c r="J36" s="173" t="str">
        <f>IF(M36=1,IF(ISBLANK('Data-Qtr2'!J35),"",(COUNTIF('Data-Qtr2'!J35,"Yes")+(0.1*COUNTIF('Data-Qtr2'!J35,"N/A")))),"")</f>
        <v/>
      </c>
      <c r="K36" s="174" t="str">
        <f>IF(M36=1,IF(ISBLANK('Data-Qtr2'!K35),"",(COUNTIF('Data-Qtr2'!K35,"Yes")+(0.1*COUNTIF('Data-Qtr2'!K35,"N/A")))),"")</f>
        <v/>
      </c>
      <c r="L36" s="148">
        <f>COUNTIF('Data-Qtr2'!C35:K35,"")</f>
        <v>9</v>
      </c>
      <c r="M36" s="74">
        <f>IF('Data-Qtr2'!R35,"",IF(L36&lt;9,1,0))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IF(M37=1,IF('Data-Qtr2'!C36="","",(COUNTIF('Data-Qtr2'!C36,"Yes")+(0.1*COUNTIF('Data-Qtr2'!C36,"N/A")))),"")</f>
        <v/>
      </c>
      <c r="D37" s="172" t="str">
        <f>IF(M37=1,IF(ISBLANK('Data-Qtr2'!D36),"",(COUNTIF('Data-Qtr2'!D36,"Yes")+(0.1*COUNTIF('Data-Qtr2'!D36,"N/A")))),"")</f>
        <v/>
      </c>
      <c r="E37" s="172" t="str">
        <f>IF(M37=1,IF(ISBLANK('Data-Qtr2'!E36),"",(10*COUNTIF('Data-Qtr2'!E36,"Yes, nominated to self-administer")+COUNTIF('Data-Qtr2'!E36,"Yes, nominated NOT to self-administer"))),"")</f>
        <v/>
      </c>
      <c r="F37" s="172" t="str">
        <f>IF(M37=1,IF(ISBLANK('Data-Qtr2'!F36),"",(10*COUNTIF('Data-Qtr2'!F36,"Yes, reported difficulty swallowing medicines")+COUNTIF('Data-Qtr2'!F36,"Yes, reported NO difficulty swallowing medicines"))),"")</f>
        <v/>
      </c>
      <c r="G37" s="168" t="str">
        <f>IF(M37=1,IF('Data-Qtr2'!P36,0.1,IF(ISBLANK('Data-Qtr2'!G36),"",(COUNTIF('Data-Qtr2'!G36,"Yes")+(0.1*COUNTIF('Data-Qtr2'!G36,"N/A"))))),"")</f>
        <v/>
      </c>
      <c r="H37" s="169" t="str">
        <f>IF(M37=1,IF('Data-Qtr2'!Q36,0.1,IF(ISBLANK('Data-Qtr2'!H36),"",((COUNTIF('Data-Qtr2'!H36,"Yes")+(0.1*COUNTIF('Data-Qtr2'!H36,"N/A")))))),"")</f>
        <v/>
      </c>
      <c r="I37" s="173" t="str">
        <f>IF(M37=1,IF(ISBLANK('Data-Qtr2'!I36),"",(COUNTIF('Data-Qtr2'!I36,"Yes")+(0.1*COUNTIF('Data-Qtr2'!I36,"N/A")))),"")</f>
        <v/>
      </c>
      <c r="J37" s="173" t="str">
        <f>IF(M37=1,IF(ISBLANK('Data-Qtr2'!J36),"",(COUNTIF('Data-Qtr2'!J36,"Yes")+(0.1*COUNTIF('Data-Qtr2'!J36,"N/A")))),"")</f>
        <v/>
      </c>
      <c r="K37" s="174" t="str">
        <f>IF(M37=1,IF(ISBLANK('Data-Qtr2'!K36),"",(COUNTIF('Data-Qtr2'!K36,"Yes")+(0.1*COUNTIF('Data-Qtr2'!K36,"N/A")))),"")</f>
        <v/>
      </c>
      <c r="L37" s="119">
        <f>COUNTIF('Data-Qtr2'!C36:K36,"")</f>
        <v>9</v>
      </c>
      <c r="M37" s="74">
        <f>IF('Data-Qtr2'!R36,"",IF(L37&lt;9,1,0))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IF(M38=1,IF('Data-Qtr2'!C37="","",(COUNTIF('Data-Qtr2'!C37,"Yes")+(0.1*COUNTIF('Data-Qtr2'!C37,"N/A")))),"")</f>
        <v/>
      </c>
      <c r="D38" s="172" t="str">
        <f>IF(M38=1,IF(ISBLANK('Data-Qtr2'!D37),"",(COUNTIF('Data-Qtr2'!D37,"Yes")+(0.1*COUNTIF('Data-Qtr2'!D37,"N/A")))),"")</f>
        <v/>
      </c>
      <c r="E38" s="172" t="str">
        <f>IF(M38=1,IF(ISBLANK('Data-Qtr2'!E37),"",(10*COUNTIF('Data-Qtr2'!E37,"Yes, nominated to self-administer")+COUNTIF('Data-Qtr2'!E37,"Yes, nominated NOT to self-administer"))),"")</f>
        <v/>
      </c>
      <c r="F38" s="172" t="str">
        <f>IF(M38=1,IF(ISBLANK('Data-Qtr2'!F37),"",(10*COUNTIF('Data-Qtr2'!F37,"Yes, reported difficulty swallowing medicines")+COUNTIF('Data-Qtr2'!F37,"Yes, reported NO difficulty swallowing medicines"))),"")</f>
        <v/>
      </c>
      <c r="G38" s="168" t="str">
        <f>IF(M38=1,IF('Data-Qtr2'!P37,0.1,IF(ISBLANK('Data-Qtr2'!G37),"",(COUNTIF('Data-Qtr2'!G37,"Yes")+(0.1*COUNTIF('Data-Qtr2'!G37,"N/A"))))),"")</f>
        <v/>
      </c>
      <c r="H38" s="169" t="str">
        <f>IF(M38=1,IF('Data-Qtr2'!Q37,0.1,IF(ISBLANK('Data-Qtr2'!H37),"",((COUNTIF('Data-Qtr2'!H37,"Yes")+(0.1*COUNTIF('Data-Qtr2'!H37,"N/A")))))),"")</f>
        <v/>
      </c>
      <c r="I38" s="173" t="str">
        <f>IF(M38=1,IF(ISBLANK('Data-Qtr2'!I37),"",(COUNTIF('Data-Qtr2'!I37,"Yes")+(0.1*COUNTIF('Data-Qtr2'!I37,"N/A")))),"")</f>
        <v/>
      </c>
      <c r="J38" s="173" t="str">
        <f>IF(M38=1,IF(ISBLANK('Data-Qtr2'!J37),"",(COUNTIF('Data-Qtr2'!J37,"Yes")+(0.1*COUNTIF('Data-Qtr2'!J37,"N/A")))),"")</f>
        <v/>
      </c>
      <c r="K38" s="174" t="str">
        <f>IF(M38=1,IF(ISBLANK('Data-Qtr2'!K37),"",(COUNTIF('Data-Qtr2'!K37,"Yes")+(0.1*COUNTIF('Data-Qtr2'!K37,"N/A")))),"")</f>
        <v/>
      </c>
      <c r="L38" s="119">
        <f>COUNTIF('Data-Qtr2'!C37:K37,"")</f>
        <v>9</v>
      </c>
      <c r="M38" s="74">
        <f>IF('Data-Qtr2'!R37,"",IF(L38&lt;9,1,0))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IF(M39=1,IF('Data-Qtr2'!C38="","",(COUNTIF('Data-Qtr2'!C38,"Yes")+(0.1*COUNTIF('Data-Qtr2'!C38,"N/A")))),"")</f>
        <v/>
      </c>
      <c r="D39" s="172" t="str">
        <f>IF(M39=1,IF(ISBLANK('Data-Qtr2'!D38),"",(COUNTIF('Data-Qtr2'!D38,"Yes")+(0.1*COUNTIF('Data-Qtr2'!D38,"N/A")))),"")</f>
        <v/>
      </c>
      <c r="E39" s="172" t="str">
        <f>IF(M39=1,IF(ISBLANK('Data-Qtr2'!E38),"",(10*COUNTIF('Data-Qtr2'!E38,"Yes, nominated to self-administer")+COUNTIF('Data-Qtr2'!E38,"Yes, nominated NOT to self-administer"))),"")</f>
        <v/>
      </c>
      <c r="F39" s="172" t="str">
        <f>IF(M39=1,IF(ISBLANK('Data-Qtr2'!F38),"",(10*COUNTIF('Data-Qtr2'!F38,"Yes, reported difficulty swallowing medicines")+COUNTIF('Data-Qtr2'!F38,"Yes, reported NO difficulty swallowing medicines"))),"")</f>
        <v/>
      </c>
      <c r="G39" s="168" t="str">
        <f>IF(M39=1,IF('Data-Qtr2'!P38,0.1,IF(ISBLANK('Data-Qtr2'!G38),"",(COUNTIF('Data-Qtr2'!G38,"Yes")+(0.1*COUNTIF('Data-Qtr2'!G38,"N/A"))))),"")</f>
        <v/>
      </c>
      <c r="H39" s="169" t="str">
        <f>IF(M39=1,IF('Data-Qtr2'!Q38,0.1,IF(ISBLANK('Data-Qtr2'!H38),"",((COUNTIF('Data-Qtr2'!H38,"Yes")+(0.1*COUNTIF('Data-Qtr2'!H38,"N/A")))))),"")</f>
        <v/>
      </c>
      <c r="I39" s="173" t="str">
        <f>IF(M39=1,IF(ISBLANK('Data-Qtr2'!I38),"",(COUNTIF('Data-Qtr2'!I38,"Yes")+(0.1*COUNTIF('Data-Qtr2'!I38,"N/A")))),"")</f>
        <v/>
      </c>
      <c r="J39" s="173" t="str">
        <f>IF(M39=1,IF(ISBLANK('Data-Qtr2'!J38),"",(COUNTIF('Data-Qtr2'!J38,"Yes")+(0.1*COUNTIF('Data-Qtr2'!J38,"N/A")))),"")</f>
        <v/>
      </c>
      <c r="K39" s="174" t="str">
        <f>IF(M39=1,IF(ISBLANK('Data-Qtr2'!K38),"",(COUNTIF('Data-Qtr2'!K38,"Yes")+(0.1*COUNTIF('Data-Qtr2'!K38,"N/A")))),"")</f>
        <v/>
      </c>
      <c r="L39" s="119">
        <f>COUNTIF('Data-Qtr2'!C38:K38,"")</f>
        <v>9</v>
      </c>
      <c r="M39" s="74">
        <f>IF('Data-Qtr2'!R38,"",IF(L39&lt;9,1,0))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IF(M40=1,IF('Data-Qtr2'!C39="","",(COUNTIF('Data-Qtr2'!C39,"Yes")+(0.1*COUNTIF('Data-Qtr2'!C39,"N/A")))),"")</f>
        <v/>
      </c>
      <c r="D40" s="172" t="str">
        <f>IF(M40=1,IF(ISBLANK('Data-Qtr2'!D39),"",(COUNTIF('Data-Qtr2'!D39,"Yes")+(0.1*COUNTIF('Data-Qtr2'!D39,"N/A")))),"")</f>
        <v/>
      </c>
      <c r="E40" s="172" t="str">
        <f>IF(M40=1,IF(ISBLANK('Data-Qtr2'!E39),"",(10*COUNTIF('Data-Qtr2'!E39,"Yes, nominated to self-administer")+COUNTIF('Data-Qtr2'!E39,"Yes, nominated NOT to self-administer"))),"")</f>
        <v/>
      </c>
      <c r="F40" s="172" t="str">
        <f>IF(M40=1,IF(ISBLANK('Data-Qtr2'!F39),"",(10*COUNTIF('Data-Qtr2'!F39,"Yes, reported difficulty swallowing medicines")+COUNTIF('Data-Qtr2'!F39,"Yes, reported NO difficulty swallowing medicines"))),"")</f>
        <v/>
      </c>
      <c r="G40" s="168" t="str">
        <f>IF(M40=1,IF('Data-Qtr2'!P39,0.1,IF(ISBLANK('Data-Qtr2'!G39),"",(COUNTIF('Data-Qtr2'!G39,"Yes")+(0.1*COUNTIF('Data-Qtr2'!G39,"N/A"))))),"")</f>
        <v/>
      </c>
      <c r="H40" s="169" t="str">
        <f>IF(M40=1,IF('Data-Qtr2'!Q39,0.1,IF(ISBLANK('Data-Qtr2'!H39),"",((COUNTIF('Data-Qtr2'!H39,"Yes")+(0.1*COUNTIF('Data-Qtr2'!H39,"N/A")))))),"")</f>
        <v/>
      </c>
      <c r="I40" s="173" t="str">
        <f>IF(M40=1,IF(ISBLANK('Data-Qtr2'!I39),"",(COUNTIF('Data-Qtr2'!I39,"Yes")+(0.1*COUNTIF('Data-Qtr2'!I39,"N/A")))),"")</f>
        <v/>
      </c>
      <c r="J40" s="173" t="str">
        <f>IF(M40=1,IF(ISBLANK('Data-Qtr2'!J39),"",(COUNTIF('Data-Qtr2'!J39,"Yes")+(0.1*COUNTIF('Data-Qtr2'!J39,"N/A")))),"")</f>
        <v/>
      </c>
      <c r="K40" s="174" t="str">
        <f>IF(M40=1,IF(ISBLANK('Data-Qtr2'!K39),"",(COUNTIF('Data-Qtr2'!K39,"Yes")+(0.1*COUNTIF('Data-Qtr2'!K39,"N/A")))),"")</f>
        <v/>
      </c>
      <c r="L40" s="119">
        <f>COUNTIF('Data-Qtr2'!C39:K39,"")</f>
        <v>9</v>
      </c>
      <c r="M40" s="74">
        <f>IF('Data-Qtr2'!R39,"",IF(L40&lt;9,1,0))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IF(M41=1,IF('Data-Qtr2'!C40="","",(COUNTIF('Data-Qtr2'!C40,"Yes")+(0.1*COUNTIF('Data-Qtr2'!C40,"N/A")))),"")</f>
        <v/>
      </c>
      <c r="D41" s="172" t="str">
        <f>IF(M41=1,IF(ISBLANK('Data-Qtr2'!D40),"",(COUNTIF('Data-Qtr2'!D40,"Yes")+(0.1*COUNTIF('Data-Qtr2'!D40,"N/A")))),"")</f>
        <v/>
      </c>
      <c r="E41" s="172" t="str">
        <f>IF(M41=1,IF(ISBLANK('Data-Qtr2'!E40),"",(10*COUNTIF('Data-Qtr2'!E40,"Yes, nominated to self-administer")+COUNTIF('Data-Qtr2'!E40,"Yes, nominated NOT to self-administer"))),"")</f>
        <v/>
      </c>
      <c r="F41" s="172" t="str">
        <f>IF(M41=1,IF(ISBLANK('Data-Qtr2'!F40),"",(10*COUNTIF('Data-Qtr2'!F40,"Yes, reported difficulty swallowing medicines")+COUNTIF('Data-Qtr2'!F40,"Yes, reported NO difficulty swallowing medicines"))),"")</f>
        <v/>
      </c>
      <c r="G41" s="168" t="str">
        <f>IF(M41=1,IF('Data-Qtr2'!P40,0.1,IF(ISBLANK('Data-Qtr2'!G40),"",(COUNTIF('Data-Qtr2'!G40,"Yes")+(0.1*COUNTIF('Data-Qtr2'!G40,"N/A"))))),"")</f>
        <v/>
      </c>
      <c r="H41" s="169" t="str">
        <f>IF(M41=1,IF('Data-Qtr2'!Q40,0.1,IF(ISBLANK('Data-Qtr2'!H40),"",((COUNTIF('Data-Qtr2'!H40,"Yes")+(0.1*COUNTIF('Data-Qtr2'!H40,"N/A")))))),"")</f>
        <v/>
      </c>
      <c r="I41" s="173" t="str">
        <f>IF(M41=1,IF(ISBLANK('Data-Qtr2'!I40),"",(COUNTIF('Data-Qtr2'!I40,"Yes")+(0.1*COUNTIF('Data-Qtr2'!I40,"N/A")))),"")</f>
        <v/>
      </c>
      <c r="J41" s="173" t="str">
        <f>IF(M41=1,IF(ISBLANK('Data-Qtr2'!J40),"",(COUNTIF('Data-Qtr2'!J40,"Yes")+(0.1*COUNTIF('Data-Qtr2'!J40,"N/A")))),"")</f>
        <v/>
      </c>
      <c r="K41" s="174" t="str">
        <f>IF(M41=1,IF(ISBLANK('Data-Qtr2'!K40),"",(COUNTIF('Data-Qtr2'!K40,"Yes")+(0.1*COUNTIF('Data-Qtr2'!K40,"N/A")))),"")</f>
        <v/>
      </c>
      <c r="L41" s="119">
        <f>COUNTIF('Data-Qtr2'!C40:K40,"")</f>
        <v>9</v>
      </c>
      <c r="M41" s="74">
        <f>IF('Data-Qtr2'!R40,"",IF(L41&lt;9,1,0))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IF(M42=1,IF('Data-Qtr2'!C41="","",(COUNTIF('Data-Qtr2'!C41,"Yes")+(0.1*COUNTIF('Data-Qtr2'!C41,"N/A")))),"")</f>
        <v/>
      </c>
      <c r="D42" s="172" t="str">
        <f>IF(M42=1,IF(ISBLANK('Data-Qtr2'!D41),"",(COUNTIF('Data-Qtr2'!D41,"Yes")+(0.1*COUNTIF('Data-Qtr2'!D41,"N/A")))),"")</f>
        <v/>
      </c>
      <c r="E42" s="172" t="str">
        <f>IF(M42=1,IF(ISBLANK('Data-Qtr2'!E41),"",(10*COUNTIF('Data-Qtr2'!E41,"Yes, nominated to self-administer")+COUNTIF('Data-Qtr2'!E41,"Yes, nominated NOT to self-administer"))),"")</f>
        <v/>
      </c>
      <c r="F42" s="172" t="str">
        <f>IF(M42=1,IF(ISBLANK('Data-Qtr2'!F41),"",(10*COUNTIF('Data-Qtr2'!F41,"Yes, reported difficulty swallowing medicines")+COUNTIF('Data-Qtr2'!F41,"Yes, reported NO difficulty swallowing medicines"))),"")</f>
        <v/>
      </c>
      <c r="G42" s="168" t="str">
        <f>IF(M42=1,IF('Data-Qtr2'!P41,0.1,IF(ISBLANK('Data-Qtr2'!G41),"",(COUNTIF('Data-Qtr2'!G41,"Yes")+(0.1*COUNTIF('Data-Qtr2'!G41,"N/A"))))),"")</f>
        <v/>
      </c>
      <c r="H42" s="169" t="str">
        <f>IF(M42=1,IF('Data-Qtr2'!Q41,0.1,IF(ISBLANK('Data-Qtr2'!H41),"",((COUNTIF('Data-Qtr2'!H41,"Yes")+(0.1*COUNTIF('Data-Qtr2'!H41,"N/A")))))),"")</f>
        <v/>
      </c>
      <c r="I42" s="173" t="str">
        <f>IF(M42=1,IF(ISBLANK('Data-Qtr2'!I41),"",(COUNTIF('Data-Qtr2'!I41,"Yes")+(0.1*COUNTIF('Data-Qtr2'!I41,"N/A")))),"")</f>
        <v/>
      </c>
      <c r="J42" s="173" t="str">
        <f>IF(M42=1,IF(ISBLANK('Data-Qtr2'!J41),"",(COUNTIF('Data-Qtr2'!J41,"Yes")+(0.1*COUNTIF('Data-Qtr2'!J41,"N/A")))),"")</f>
        <v/>
      </c>
      <c r="K42" s="174" t="str">
        <f>IF(M42=1,IF(ISBLANK('Data-Qtr2'!K41),"",(COUNTIF('Data-Qtr2'!K41,"Yes")+(0.1*COUNTIF('Data-Qtr2'!K41,"N/A")))),"")</f>
        <v/>
      </c>
      <c r="L42" s="119">
        <f>COUNTIF('Data-Qtr2'!C41:K41,"")</f>
        <v>9</v>
      </c>
      <c r="M42" s="74">
        <f>IF('Data-Qtr2'!R41,"",IF(L42&lt;9,1,0))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IF(M43=1,IF('Data-Qtr2'!C42="","",(COUNTIF('Data-Qtr2'!C42,"Yes")+(0.1*COUNTIF('Data-Qtr2'!C42,"N/A")))),"")</f>
        <v/>
      </c>
      <c r="D43" s="172" t="str">
        <f>IF(M43=1,IF(ISBLANK('Data-Qtr2'!D42),"",(COUNTIF('Data-Qtr2'!D42,"Yes")+(0.1*COUNTIF('Data-Qtr2'!D42,"N/A")))),"")</f>
        <v/>
      </c>
      <c r="E43" s="172" t="str">
        <f>IF(M43=1,IF(ISBLANK('Data-Qtr2'!E42),"",(10*COUNTIF('Data-Qtr2'!E42,"Yes, nominated to self-administer")+COUNTIF('Data-Qtr2'!E42,"Yes, nominated NOT to self-administer"))),"")</f>
        <v/>
      </c>
      <c r="F43" s="172" t="str">
        <f>IF(M43=1,IF(ISBLANK('Data-Qtr2'!F42),"",(10*COUNTIF('Data-Qtr2'!F42,"Yes, reported difficulty swallowing medicines")+COUNTIF('Data-Qtr2'!F42,"Yes, reported NO difficulty swallowing medicines"))),"")</f>
        <v/>
      </c>
      <c r="G43" s="168" t="str">
        <f>IF(M43=1,IF('Data-Qtr2'!P42,0.1,IF(ISBLANK('Data-Qtr2'!G42),"",(COUNTIF('Data-Qtr2'!G42,"Yes")+(0.1*COUNTIF('Data-Qtr2'!G42,"N/A"))))),"")</f>
        <v/>
      </c>
      <c r="H43" s="169" t="str">
        <f>IF(M43=1,IF('Data-Qtr2'!Q42,0.1,IF(ISBLANK('Data-Qtr2'!H42),"",((COUNTIF('Data-Qtr2'!H42,"Yes")+(0.1*COUNTIF('Data-Qtr2'!H42,"N/A")))))),"")</f>
        <v/>
      </c>
      <c r="I43" s="173" t="str">
        <f>IF(M43=1,IF(ISBLANK('Data-Qtr2'!I42),"",(COUNTIF('Data-Qtr2'!I42,"Yes")+(0.1*COUNTIF('Data-Qtr2'!I42,"N/A")))),"")</f>
        <v/>
      </c>
      <c r="J43" s="173" t="str">
        <f>IF(M43=1,IF(ISBLANK('Data-Qtr2'!J42),"",(COUNTIF('Data-Qtr2'!J42,"Yes")+(0.1*COUNTIF('Data-Qtr2'!J42,"N/A")))),"")</f>
        <v/>
      </c>
      <c r="K43" s="174" t="str">
        <f>IF(M43=1,IF(ISBLANK('Data-Qtr2'!K42),"",(COUNTIF('Data-Qtr2'!K42,"Yes")+(0.1*COUNTIF('Data-Qtr2'!K42,"N/A")))),"")</f>
        <v/>
      </c>
      <c r="L43" s="119">
        <f>COUNTIF('Data-Qtr2'!C42:K42,"")</f>
        <v>9</v>
      </c>
      <c r="M43" s="74">
        <f>IF('Data-Qtr2'!R42,"",IF(L43&lt;9,1,0))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IF(M44=1,IF('Data-Qtr2'!C43="","",(COUNTIF('Data-Qtr2'!C43,"Yes")+(0.1*COUNTIF('Data-Qtr2'!C43,"N/A")))),"")</f>
        <v/>
      </c>
      <c r="D44" s="172" t="str">
        <f>IF(M44=1,IF(ISBLANK('Data-Qtr2'!D43),"",(COUNTIF('Data-Qtr2'!D43,"Yes")+(0.1*COUNTIF('Data-Qtr2'!D43,"N/A")))),"")</f>
        <v/>
      </c>
      <c r="E44" s="172" t="str">
        <f>IF(M44=1,IF(ISBLANK('Data-Qtr2'!E43),"",(10*COUNTIF('Data-Qtr2'!E43,"Yes, nominated to self-administer")+COUNTIF('Data-Qtr2'!E43,"Yes, nominated NOT to self-administer"))),"")</f>
        <v/>
      </c>
      <c r="F44" s="172" t="str">
        <f>IF(M44=1,IF(ISBLANK('Data-Qtr2'!F43),"",(10*COUNTIF('Data-Qtr2'!F43,"Yes, reported difficulty swallowing medicines")+COUNTIF('Data-Qtr2'!F43,"Yes, reported NO difficulty swallowing medicines"))),"")</f>
        <v/>
      </c>
      <c r="G44" s="168" t="str">
        <f>IF(M44=1,IF('Data-Qtr2'!P43,0.1,IF(ISBLANK('Data-Qtr2'!G43),"",(COUNTIF('Data-Qtr2'!G43,"Yes")+(0.1*COUNTIF('Data-Qtr2'!G43,"N/A"))))),"")</f>
        <v/>
      </c>
      <c r="H44" s="169" t="str">
        <f>IF(M44=1,IF('Data-Qtr2'!Q43,0.1,IF(ISBLANK('Data-Qtr2'!H43),"",((COUNTIF('Data-Qtr2'!H43,"Yes")+(0.1*COUNTIF('Data-Qtr2'!H43,"N/A")))))),"")</f>
        <v/>
      </c>
      <c r="I44" s="173" t="str">
        <f>IF(M44=1,IF(ISBLANK('Data-Qtr2'!I43),"",(COUNTIF('Data-Qtr2'!I43,"Yes")+(0.1*COUNTIF('Data-Qtr2'!I43,"N/A")))),"")</f>
        <v/>
      </c>
      <c r="J44" s="173" t="str">
        <f>IF(M44=1,IF(ISBLANK('Data-Qtr2'!J43),"",(COUNTIF('Data-Qtr2'!J43,"Yes")+(0.1*COUNTIF('Data-Qtr2'!J43,"N/A")))),"")</f>
        <v/>
      </c>
      <c r="K44" s="174" t="str">
        <f>IF(M44=1,IF(ISBLANK('Data-Qtr2'!K43),"",(COUNTIF('Data-Qtr2'!K43,"Yes")+(0.1*COUNTIF('Data-Qtr2'!K43,"N/A")))),"")</f>
        <v/>
      </c>
      <c r="L44" s="119">
        <f>COUNTIF('Data-Qtr2'!C43:K43,"")</f>
        <v>9</v>
      </c>
      <c r="M44" s="74">
        <f>IF('Data-Qtr2'!R43,"",IF(L44&lt;9,1,0))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IF(M45=1,IF('Data-Qtr2'!C44="","",(COUNTIF('Data-Qtr2'!C44,"Yes")+(0.1*COUNTIF('Data-Qtr2'!C44,"N/A")))),"")</f>
        <v/>
      </c>
      <c r="D45" s="172" t="str">
        <f>IF(M45=1,IF(ISBLANK('Data-Qtr2'!D44),"",(COUNTIF('Data-Qtr2'!D44,"Yes")+(0.1*COUNTIF('Data-Qtr2'!D44,"N/A")))),"")</f>
        <v/>
      </c>
      <c r="E45" s="172" t="str">
        <f>IF(M45=1,IF(ISBLANK('Data-Qtr2'!E44),"",(10*COUNTIF('Data-Qtr2'!E44,"Yes, nominated to self-administer")+COUNTIF('Data-Qtr2'!E44,"Yes, nominated NOT to self-administer"))),"")</f>
        <v/>
      </c>
      <c r="F45" s="172" t="str">
        <f>IF(M45=1,IF(ISBLANK('Data-Qtr2'!F44),"",(10*COUNTIF('Data-Qtr2'!F44,"Yes, reported difficulty swallowing medicines")+COUNTIF('Data-Qtr2'!F44,"Yes, reported NO difficulty swallowing medicines"))),"")</f>
        <v/>
      </c>
      <c r="G45" s="168" t="str">
        <f>IF(M45=1,IF('Data-Qtr2'!P44,0.1,IF(ISBLANK('Data-Qtr2'!G44),"",(COUNTIF('Data-Qtr2'!G44,"Yes")+(0.1*COUNTIF('Data-Qtr2'!G44,"N/A"))))),"")</f>
        <v/>
      </c>
      <c r="H45" s="169" t="str">
        <f>IF(M45=1,IF('Data-Qtr2'!Q44,0.1,IF(ISBLANK('Data-Qtr2'!H44),"",((COUNTIF('Data-Qtr2'!H44,"Yes")+(0.1*COUNTIF('Data-Qtr2'!H44,"N/A")))))),"")</f>
        <v/>
      </c>
      <c r="I45" s="173" t="str">
        <f>IF(M45=1,IF(ISBLANK('Data-Qtr2'!I44),"",(COUNTIF('Data-Qtr2'!I44,"Yes")+(0.1*COUNTIF('Data-Qtr2'!I44,"N/A")))),"")</f>
        <v/>
      </c>
      <c r="J45" s="173" t="str">
        <f>IF(M45=1,IF(ISBLANK('Data-Qtr2'!J44),"",(COUNTIF('Data-Qtr2'!J44,"Yes")+(0.1*COUNTIF('Data-Qtr2'!J44,"N/A")))),"")</f>
        <v/>
      </c>
      <c r="K45" s="174" t="str">
        <f>IF(M45=1,IF(ISBLANK('Data-Qtr2'!K44),"",(COUNTIF('Data-Qtr2'!K44,"Yes")+(0.1*COUNTIF('Data-Qtr2'!K44,"N/A")))),"")</f>
        <v/>
      </c>
      <c r="L45" s="119">
        <f>COUNTIF('Data-Qtr2'!C44:K44,"")</f>
        <v>9</v>
      </c>
      <c r="M45" s="74">
        <f>IF('Data-Qtr2'!R44,"",IF(L45&lt;9,1,0))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IF(M46=1,IF('Data-Qtr2'!C45="","",(COUNTIF('Data-Qtr2'!C45,"Yes")+(0.1*COUNTIF('Data-Qtr2'!C45,"N/A")))),"")</f>
        <v/>
      </c>
      <c r="D46" s="172" t="str">
        <f>IF(M46=1,IF(ISBLANK('Data-Qtr2'!D45),"",(COUNTIF('Data-Qtr2'!D45,"Yes")+(0.1*COUNTIF('Data-Qtr2'!D45,"N/A")))),"")</f>
        <v/>
      </c>
      <c r="E46" s="172" t="str">
        <f>IF(M46=1,IF(ISBLANK('Data-Qtr2'!E45),"",(10*COUNTIF('Data-Qtr2'!E45,"Yes, nominated to self-administer")+COUNTIF('Data-Qtr2'!E45,"Yes, nominated NOT to self-administer"))),"")</f>
        <v/>
      </c>
      <c r="F46" s="172" t="str">
        <f>IF(M46=1,IF(ISBLANK('Data-Qtr2'!F45),"",(10*COUNTIF('Data-Qtr2'!F45,"Yes, reported difficulty swallowing medicines")+COUNTIF('Data-Qtr2'!F45,"Yes, reported NO difficulty swallowing medicines"))),"")</f>
        <v/>
      </c>
      <c r="G46" s="168" t="str">
        <f>IF(M46=1,IF('Data-Qtr2'!P45,0.1,IF(ISBLANK('Data-Qtr2'!G45),"",(COUNTIF('Data-Qtr2'!G45,"Yes")+(0.1*COUNTIF('Data-Qtr2'!G45,"N/A"))))),"")</f>
        <v/>
      </c>
      <c r="H46" s="169" t="str">
        <f>IF(M46=1,IF('Data-Qtr2'!Q45,0.1,IF(ISBLANK('Data-Qtr2'!H45),"",((COUNTIF('Data-Qtr2'!H45,"Yes")+(0.1*COUNTIF('Data-Qtr2'!H45,"N/A")))))),"")</f>
        <v/>
      </c>
      <c r="I46" s="173" t="str">
        <f>IF(M46=1,IF(ISBLANK('Data-Qtr2'!I45),"",(COUNTIF('Data-Qtr2'!I45,"Yes")+(0.1*COUNTIF('Data-Qtr2'!I45,"N/A")))),"")</f>
        <v/>
      </c>
      <c r="J46" s="173" t="str">
        <f>IF(M46=1,IF(ISBLANK('Data-Qtr2'!J45),"",(COUNTIF('Data-Qtr2'!J45,"Yes")+(0.1*COUNTIF('Data-Qtr2'!J45,"N/A")))),"")</f>
        <v/>
      </c>
      <c r="K46" s="174" t="str">
        <f>IF(M46=1,IF(ISBLANK('Data-Qtr2'!K45),"",(COUNTIF('Data-Qtr2'!K45,"Yes")+(0.1*COUNTIF('Data-Qtr2'!K45,"N/A")))),"")</f>
        <v/>
      </c>
      <c r="L46" s="148">
        <f>COUNTIF('Data-Qtr2'!C45:K45,"")</f>
        <v>9</v>
      </c>
      <c r="M46" s="74">
        <f>IF('Data-Qtr2'!R45,"",IF(L46&lt;9,1,0))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IF(M47=1,IF('Data-Qtr2'!C46="","",(COUNTIF('Data-Qtr2'!C46,"Yes")+(0.1*COUNTIF('Data-Qtr2'!C46,"N/A")))),"")</f>
        <v/>
      </c>
      <c r="D47" s="172" t="str">
        <f>IF(M47=1,IF(ISBLANK('Data-Qtr2'!D46),"",(COUNTIF('Data-Qtr2'!D46,"Yes")+(0.1*COUNTIF('Data-Qtr2'!D46,"N/A")))),"")</f>
        <v/>
      </c>
      <c r="E47" s="172" t="str">
        <f>IF(M47=1,IF(ISBLANK('Data-Qtr2'!E46),"",(10*COUNTIF('Data-Qtr2'!E46,"Yes, nominated to self-administer")+COUNTIF('Data-Qtr2'!E46,"Yes, nominated NOT to self-administer"))),"")</f>
        <v/>
      </c>
      <c r="F47" s="172" t="str">
        <f>IF(M47=1,IF(ISBLANK('Data-Qtr2'!F46),"",(10*COUNTIF('Data-Qtr2'!F46,"Yes, reported difficulty swallowing medicines")+COUNTIF('Data-Qtr2'!F46,"Yes, reported NO difficulty swallowing medicines"))),"")</f>
        <v/>
      </c>
      <c r="G47" s="168" t="str">
        <f>IF(M47=1,IF('Data-Qtr2'!P46,0.1,IF(ISBLANK('Data-Qtr2'!G46),"",(COUNTIF('Data-Qtr2'!G46,"Yes")+(0.1*COUNTIF('Data-Qtr2'!G46,"N/A"))))),"")</f>
        <v/>
      </c>
      <c r="H47" s="169" t="str">
        <f>IF(M47=1,IF('Data-Qtr2'!Q46,0.1,IF(ISBLANK('Data-Qtr2'!H46),"",((COUNTIF('Data-Qtr2'!H46,"Yes")+(0.1*COUNTIF('Data-Qtr2'!H46,"N/A")))))),"")</f>
        <v/>
      </c>
      <c r="I47" s="173" t="str">
        <f>IF(M47=1,IF(ISBLANK('Data-Qtr2'!I46),"",(COUNTIF('Data-Qtr2'!I46,"Yes")+(0.1*COUNTIF('Data-Qtr2'!I46,"N/A")))),"")</f>
        <v/>
      </c>
      <c r="J47" s="173" t="str">
        <f>IF(M47=1,IF(ISBLANK('Data-Qtr2'!J46),"",(COUNTIF('Data-Qtr2'!J46,"Yes")+(0.1*COUNTIF('Data-Qtr2'!J46,"N/A")))),"")</f>
        <v/>
      </c>
      <c r="K47" s="174" t="str">
        <f>IF(M47=1,IF(ISBLANK('Data-Qtr2'!K46),"",(COUNTIF('Data-Qtr2'!K46,"Yes")+(0.1*COUNTIF('Data-Qtr2'!K46,"N/A")))),"")</f>
        <v/>
      </c>
      <c r="L47" s="119">
        <f>COUNTIF('Data-Qtr2'!C46:K46,"")</f>
        <v>9</v>
      </c>
      <c r="M47" s="74">
        <f>IF('Data-Qtr2'!R46,"",IF(L47&lt;9,1,0))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IF(M48=1,IF('Data-Qtr2'!C47="","",(COUNTIF('Data-Qtr2'!C47,"Yes")+(0.1*COUNTIF('Data-Qtr2'!C47,"N/A")))),"")</f>
        <v/>
      </c>
      <c r="D48" s="172" t="str">
        <f>IF(M48=1,IF(ISBLANK('Data-Qtr2'!D47),"",(COUNTIF('Data-Qtr2'!D47,"Yes")+(0.1*COUNTIF('Data-Qtr2'!D47,"N/A")))),"")</f>
        <v/>
      </c>
      <c r="E48" s="172" t="str">
        <f>IF(M48=1,IF(ISBLANK('Data-Qtr2'!E47),"",(10*COUNTIF('Data-Qtr2'!E47,"Yes, nominated to self-administer")+COUNTIF('Data-Qtr2'!E47,"Yes, nominated NOT to self-administer"))),"")</f>
        <v/>
      </c>
      <c r="F48" s="172" t="str">
        <f>IF(M48=1,IF(ISBLANK('Data-Qtr2'!F47),"",(10*COUNTIF('Data-Qtr2'!F47,"Yes, reported difficulty swallowing medicines")+COUNTIF('Data-Qtr2'!F47,"Yes, reported NO difficulty swallowing medicines"))),"")</f>
        <v/>
      </c>
      <c r="G48" s="168" t="str">
        <f>IF(M48=1,IF('Data-Qtr2'!P47,0.1,IF(ISBLANK('Data-Qtr2'!G47),"",(COUNTIF('Data-Qtr2'!G47,"Yes")+(0.1*COUNTIF('Data-Qtr2'!G47,"N/A"))))),"")</f>
        <v/>
      </c>
      <c r="H48" s="169" t="str">
        <f>IF(M48=1,IF('Data-Qtr2'!Q47,0.1,IF(ISBLANK('Data-Qtr2'!H47),"",((COUNTIF('Data-Qtr2'!H47,"Yes")+(0.1*COUNTIF('Data-Qtr2'!H47,"N/A")))))),"")</f>
        <v/>
      </c>
      <c r="I48" s="173" t="str">
        <f>IF(M48=1,IF(ISBLANK('Data-Qtr2'!I47),"",(COUNTIF('Data-Qtr2'!I47,"Yes")+(0.1*COUNTIF('Data-Qtr2'!I47,"N/A")))),"")</f>
        <v/>
      </c>
      <c r="J48" s="173" t="str">
        <f>IF(M48=1,IF(ISBLANK('Data-Qtr2'!J47),"",(COUNTIF('Data-Qtr2'!J47,"Yes")+(0.1*COUNTIF('Data-Qtr2'!J47,"N/A")))),"")</f>
        <v/>
      </c>
      <c r="K48" s="174" t="str">
        <f>IF(M48=1,IF(ISBLANK('Data-Qtr2'!K47),"",(COUNTIF('Data-Qtr2'!K47,"Yes")+(0.1*COUNTIF('Data-Qtr2'!K47,"N/A")))),"")</f>
        <v/>
      </c>
      <c r="L48" s="119">
        <f>COUNTIF('Data-Qtr2'!C47:K47,"")</f>
        <v>9</v>
      </c>
      <c r="M48" s="74">
        <f>IF('Data-Qtr2'!R47,"",IF(L48&lt;9,1,0))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IF(M49=1,IF('Data-Qtr2'!C48="","",(COUNTIF('Data-Qtr2'!C48,"Yes")+(0.1*COUNTIF('Data-Qtr2'!C48,"N/A")))),"")</f>
        <v/>
      </c>
      <c r="D49" s="172" t="str">
        <f>IF(M49=1,IF(ISBLANK('Data-Qtr2'!D48),"",(COUNTIF('Data-Qtr2'!D48,"Yes")+(0.1*COUNTIF('Data-Qtr2'!D48,"N/A")))),"")</f>
        <v/>
      </c>
      <c r="E49" s="172" t="str">
        <f>IF(M49=1,IF(ISBLANK('Data-Qtr2'!E48),"",(10*COUNTIF('Data-Qtr2'!E48,"Yes, nominated to self-administer")+COUNTIF('Data-Qtr2'!E48,"Yes, nominated NOT to self-administer"))),"")</f>
        <v/>
      </c>
      <c r="F49" s="172" t="str">
        <f>IF(M49=1,IF(ISBLANK('Data-Qtr2'!F48),"",(10*COUNTIF('Data-Qtr2'!F48,"Yes, reported difficulty swallowing medicines")+COUNTIF('Data-Qtr2'!F48,"Yes, reported NO difficulty swallowing medicines"))),"")</f>
        <v/>
      </c>
      <c r="G49" s="168" t="str">
        <f>IF(M49=1,IF('Data-Qtr2'!P48,0.1,IF(ISBLANK('Data-Qtr2'!G48),"",(COUNTIF('Data-Qtr2'!G48,"Yes")+(0.1*COUNTIF('Data-Qtr2'!G48,"N/A"))))),"")</f>
        <v/>
      </c>
      <c r="H49" s="169" t="str">
        <f>IF(M49=1,IF('Data-Qtr2'!Q48,0.1,IF(ISBLANK('Data-Qtr2'!H48),"",((COUNTIF('Data-Qtr2'!H48,"Yes")+(0.1*COUNTIF('Data-Qtr2'!H48,"N/A")))))),"")</f>
        <v/>
      </c>
      <c r="I49" s="173" t="str">
        <f>IF(M49=1,IF(ISBLANK('Data-Qtr2'!I48),"",(COUNTIF('Data-Qtr2'!I48,"Yes")+(0.1*COUNTIF('Data-Qtr2'!I48,"N/A")))),"")</f>
        <v/>
      </c>
      <c r="J49" s="173" t="str">
        <f>IF(M49=1,IF(ISBLANK('Data-Qtr2'!J48),"",(COUNTIF('Data-Qtr2'!J48,"Yes")+(0.1*COUNTIF('Data-Qtr2'!J48,"N/A")))),"")</f>
        <v/>
      </c>
      <c r="K49" s="174" t="str">
        <f>IF(M49=1,IF(ISBLANK('Data-Qtr2'!K48),"",(COUNTIF('Data-Qtr2'!K48,"Yes")+(0.1*COUNTIF('Data-Qtr2'!K48,"N/A")))),"")</f>
        <v/>
      </c>
      <c r="L49" s="119">
        <f>COUNTIF('Data-Qtr2'!C48:K48,"")</f>
        <v>9</v>
      </c>
      <c r="M49" s="74">
        <f>IF('Data-Qtr2'!R48,"",IF(L49&lt;9,1,0))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IF(M50=1,IF('Data-Qtr2'!C49="","",(COUNTIF('Data-Qtr2'!C49,"Yes")+(0.1*COUNTIF('Data-Qtr2'!C49,"N/A")))),"")</f>
        <v/>
      </c>
      <c r="D50" s="172" t="str">
        <f>IF(M50=1,IF(ISBLANK('Data-Qtr2'!D49),"",(COUNTIF('Data-Qtr2'!D49,"Yes")+(0.1*COUNTIF('Data-Qtr2'!D49,"N/A")))),"")</f>
        <v/>
      </c>
      <c r="E50" s="172" t="str">
        <f>IF(M50=1,IF(ISBLANK('Data-Qtr2'!E49),"",(10*COUNTIF('Data-Qtr2'!E49,"Yes, nominated to self-administer")+COUNTIF('Data-Qtr2'!E49,"Yes, nominated NOT to self-administer"))),"")</f>
        <v/>
      </c>
      <c r="F50" s="172" t="str">
        <f>IF(M50=1,IF(ISBLANK('Data-Qtr2'!F49),"",(10*COUNTIF('Data-Qtr2'!F49,"Yes, reported difficulty swallowing medicines")+COUNTIF('Data-Qtr2'!F49,"Yes, reported NO difficulty swallowing medicines"))),"")</f>
        <v/>
      </c>
      <c r="G50" s="168" t="str">
        <f>IF(M50=1,IF('Data-Qtr2'!P49,0.1,IF(ISBLANK('Data-Qtr2'!G49),"",(COUNTIF('Data-Qtr2'!G49,"Yes")+(0.1*COUNTIF('Data-Qtr2'!G49,"N/A"))))),"")</f>
        <v/>
      </c>
      <c r="H50" s="169" t="str">
        <f>IF(M50=1,IF('Data-Qtr2'!Q49,0.1,IF(ISBLANK('Data-Qtr2'!H49),"",((COUNTIF('Data-Qtr2'!H49,"Yes")+(0.1*COUNTIF('Data-Qtr2'!H49,"N/A")))))),"")</f>
        <v/>
      </c>
      <c r="I50" s="173" t="str">
        <f>IF(M50=1,IF(ISBLANK('Data-Qtr2'!I49),"",(COUNTIF('Data-Qtr2'!I49,"Yes")+(0.1*COUNTIF('Data-Qtr2'!I49,"N/A")))),"")</f>
        <v/>
      </c>
      <c r="J50" s="173" t="str">
        <f>IF(M50=1,IF(ISBLANK('Data-Qtr2'!J49),"",(COUNTIF('Data-Qtr2'!J49,"Yes")+(0.1*COUNTIF('Data-Qtr2'!J49,"N/A")))),"")</f>
        <v/>
      </c>
      <c r="K50" s="174" t="str">
        <f>IF(M50=1,IF(ISBLANK('Data-Qtr2'!K49),"",(COUNTIF('Data-Qtr2'!K49,"Yes")+(0.1*COUNTIF('Data-Qtr2'!K49,"N/A")))),"")</f>
        <v/>
      </c>
      <c r="L50" s="119">
        <f>COUNTIF('Data-Qtr2'!C49:K49,"")</f>
        <v>9</v>
      </c>
      <c r="M50" s="74">
        <f>IF('Data-Qtr2'!R49,"",IF(L50&lt;9,1,0))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IF(M51=1,IF('Data-Qtr2'!C50="","",(COUNTIF('Data-Qtr2'!C50,"Yes")+(0.1*COUNTIF('Data-Qtr2'!C50,"N/A")))),"")</f>
        <v/>
      </c>
      <c r="D51" s="172" t="str">
        <f>IF(M51=1,IF(ISBLANK('Data-Qtr2'!D50),"",(COUNTIF('Data-Qtr2'!D50,"Yes")+(0.1*COUNTIF('Data-Qtr2'!D50,"N/A")))),"")</f>
        <v/>
      </c>
      <c r="E51" s="172" t="str">
        <f>IF(M51=1,IF(ISBLANK('Data-Qtr2'!E50),"",(10*COUNTIF('Data-Qtr2'!E50,"Yes, nominated to self-administer")+COUNTIF('Data-Qtr2'!E50,"Yes, nominated NOT to self-administer"))),"")</f>
        <v/>
      </c>
      <c r="F51" s="172" t="str">
        <f>IF(M51=1,IF(ISBLANK('Data-Qtr2'!F50),"",(10*COUNTIF('Data-Qtr2'!F50,"Yes, reported difficulty swallowing medicines")+COUNTIF('Data-Qtr2'!F50,"Yes, reported NO difficulty swallowing medicines"))),"")</f>
        <v/>
      </c>
      <c r="G51" s="168" t="str">
        <f>IF(M51=1,IF('Data-Qtr2'!P50,0.1,IF(ISBLANK('Data-Qtr2'!G50),"",(COUNTIF('Data-Qtr2'!G50,"Yes")+(0.1*COUNTIF('Data-Qtr2'!G50,"N/A"))))),"")</f>
        <v/>
      </c>
      <c r="H51" s="169" t="str">
        <f>IF(M51=1,IF('Data-Qtr2'!Q50,0.1,IF(ISBLANK('Data-Qtr2'!H50),"",((COUNTIF('Data-Qtr2'!H50,"Yes")+(0.1*COUNTIF('Data-Qtr2'!H50,"N/A")))))),"")</f>
        <v/>
      </c>
      <c r="I51" s="173" t="str">
        <f>IF(M51=1,IF(ISBLANK('Data-Qtr2'!I50),"",(COUNTIF('Data-Qtr2'!I50,"Yes")+(0.1*COUNTIF('Data-Qtr2'!I50,"N/A")))),"")</f>
        <v/>
      </c>
      <c r="J51" s="173" t="str">
        <f>IF(M51=1,IF(ISBLANK('Data-Qtr2'!J50),"",(COUNTIF('Data-Qtr2'!J50,"Yes")+(0.1*COUNTIF('Data-Qtr2'!J50,"N/A")))),"")</f>
        <v/>
      </c>
      <c r="K51" s="174" t="str">
        <f>IF(M51=1,IF(ISBLANK('Data-Qtr2'!K50),"",(COUNTIF('Data-Qtr2'!K50,"Yes")+(0.1*COUNTIF('Data-Qtr2'!K50,"N/A")))),"")</f>
        <v/>
      </c>
      <c r="L51" s="119">
        <f>COUNTIF('Data-Qtr2'!C50:K50,"")</f>
        <v>9</v>
      </c>
      <c r="M51" s="74">
        <f>IF('Data-Qtr2'!R50,"",IF(L51&lt;9,1,0))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IF(M52=1,IF('Data-Qtr2'!C51="","",(COUNTIF('Data-Qtr2'!C51,"Yes")+(0.1*COUNTIF('Data-Qtr2'!C51,"N/A")))),"")</f>
        <v/>
      </c>
      <c r="D52" s="172" t="str">
        <f>IF(M52=1,IF(ISBLANK('Data-Qtr2'!D51),"",(COUNTIF('Data-Qtr2'!D51,"Yes")+(0.1*COUNTIF('Data-Qtr2'!D51,"N/A")))),"")</f>
        <v/>
      </c>
      <c r="E52" s="172" t="str">
        <f>IF(M52=1,IF(ISBLANK('Data-Qtr2'!E51),"",(10*COUNTIF('Data-Qtr2'!E51,"Yes, nominated to self-administer")+COUNTIF('Data-Qtr2'!E51,"Yes, nominated NOT to self-administer"))),"")</f>
        <v/>
      </c>
      <c r="F52" s="172" t="str">
        <f>IF(M52=1,IF(ISBLANK('Data-Qtr2'!F51),"",(10*COUNTIF('Data-Qtr2'!F51,"Yes, reported difficulty swallowing medicines")+COUNTIF('Data-Qtr2'!F51,"Yes, reported NO difficulty swallowing medicines"))),"")</f>
        <v/>
      </c>
      <c r="G52" s="168" t="str">
        <f>IF(M52=1,IF('Data-Qtr2'!P51,0.1,IF(ISBLANK('Data-Qtr2'!G51),"",(COUNTIF('Data-Qtr2'!G51,"Yes")+(0.1*COUNTIF('Data-Qtr2'!G51,"N/A"))))),"")</f>
        <v/>
      </c>
      <c r="H52" s="169" t="str">
        <f>IF(M52=1,IF('Data-Qtr2'!Q51,0.1,IF(ISBLANK('Data-Qtr2'!H51),"",((COUNTIF('Data-Qtr2'!H51,"Yes")+(0.1*COUNTIF('Data-Qtr2'!H51,"N/A")))))),"")</f>
        <v/>
      </c>
      <c r="I52" s="173" t="str">
        <f>IF(M52=1,IF(ISBLANK('Data-Qtr2'!I51),"",(COUNTIF('Data-Qtr2'!I51,"Yes")+(0.1*COUNTIF('Data-Qtr2'!I51,"N/A")))),"")</f>
        <v/>
      </c>
      <c r="J52" s="173" t="str">
        <f>IF(M52=1,IF(ISBLANK('Data-Qtr2'!J51),"",(COUNTIF('Data-Qtr2'!J51,"Yes")+(0.1*COUNTIF('Data-Qtr2'!J51,"N/A")))),"")</f>
        <v/>
      </c>
      <c r="K52" s="174" t="str">
        <f>IF(M52=1,IF(ISBLANK('Data-Qtr2'!K51),"",(COUNTIF('Data-Qtr2'!K51,"Yes")+(0.1*COUNTIF('Data-Qtr2'!K51,"N/A")))),"")</f>
        <v/>
      </c>
      <c r="L52" s="119">
        <f>COUNTIF('Data-Qtr2'!C51:K51,"")</f>
        <v>9</v>
      </c>
      <c r="M52" s="74">
        <f>IF('Data-Qtr2'!R51,"",IF(L52&lt;9,1,0))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IF(M53=1,IF('Data-Qtr2'!C52="","",(COUNTIF('Data-Qtr2'!C52,"Yes")+(0.1*COUNTIF('Data-Qtr2'!C52,"N/A")))),"")</f>
        <v/>
      </c>
      <c r="D53" s="172" t="str">
        <f>IF(M53=1,IF(ISBLANK('Data-Qtr2'!D52),"",(COUNTIF('Data-Qtr2'!D52,"Yes")+(0.1*COUNTIF('Data-Qtr2'!D52,"N/A")))),"")</f>
        <v/>
      </c>
      <c r="E53" s="172" t="str">
        <f>IF(M53=1,IF(ISBLANK('Data-Qtr2'!E52),"",(10*COUNTIF('Data-Qtr2'!E52,"Yes, nominated to self-administer")+COUNTIF('Data-Qtr2'!E52,"Yes, nominated NOT to self-administer"))),"")</f>
        <v/>
      </c>
      <c r="F53" s="172" t="str">
        <f>IF(M53=1,IF(ISBLANK('Data-Qtr2'!F52),"",(10*COUNTIF('Data-Qtr2'!F52,"Yes, reported difficulty swallowing medicines")+COUNTIF('Data-Qtr2'!F52,"Yes, reported NO difficulty swallowing medicines"))),"")</f>
        <v/>
      </c>
      <c r="G53" s="168" t="str">
        <f>IF(M53=1,IF('Data-Qtr2'!P52,0.1,IF(ISBLANK('Data-Qtr2'!G52),"",(COUNTIF('Data-Qtr2'!G52,"Yes")+(0.1*COUNTIF('Data-Qtr2'!G52,"N/A"))))),"")</f>
        <v/>
      </c>
      <c r="H53" s="169" t="str">
        <f>IF(M53=1,IF('Data-Qtr2'!Q52,0.1,IF(ISBLANK('Data-Qtr2'!H52),"",((COUNTIF('Data-Qtr2'!H52,"Yes")+(0.1*COUNTIF('Data-Qtr2'!H52,"N/A")))))),"")</f>
        <v/>
      </c>
      <c r="I53" s="173" t="str">
        <f>IF(M53=1,IF(ISBLANK('Data-Qtr2'!I52),"",(COUNTIF('Data-Qtr2'!I52,"Yes")+(0.1*COUNTIF('Data-Qtr2'!I52,"N/A")))),"")</f>
        <v/>
      </c>
      <c r="J53" s="173" t="str">
        <f>IF(M53=1,IF(ISBLANK('Data-Qtr2'!J52),"",(COUNTIF('Data-Qtr2'!J52,"Yes")+(0.1*COUNTIF('Data-Qtr2'!J52,"N/A")))),"")</f>
        <v/>
      </c>
      <c r="K53" s="174" t="str">
        <f>IF(M53=1,IF(ISBLANK('Data-Qtr2'!K52),"",(COUNTIF('Data-Qtr2'!K52,"Yes")+(0.1*COUNTIF('Data-Qtr2'!K52,"N/A")))),"")</f>
        <v/>
      </c>
      <c r="L53" s="119">
        <f>COUNTIF('Data-Qtr2'!C52:K52,"")</f>
        <v>9</v>
      </c>
      <c r="M53" s="74">
        <f>IF('Data-Qtr2'!R52,"",IF(L53&lt;9,1,0))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IF(M54=1,IF('Data-Qtr2'!C53="","",(COUNTIF('Data-Qtr2'!C53,"Yes")+(0.1*COUNTIF('Data-Qtr2'!C53,"N/A")))),"")</f>
        <v/>
      </c>
      <c r="D54" s="172" t="str">
        <f>IF(M54=1,IF(ISBLANK('Data-Qtr2'!D53),"",(COUNTIF('Data-Qtr2'!D53,"Yes")+(0.1*COUNTIF('Data-Qtr2'!D53,"N/A")))),"")</f>
        <v/>
      </c>
      <c r="E54" s="172" t="str">
        <f>IF(M54=1,IF(ISBLANK('Data-Qtr2'!E53),"",(10*COUNTIF('Data-Qtr2'!E53,"Yes, nominated to self-administer")+COUNTIF('Data-Qtr2'!E53,"Yes, nominated NOT to self-administer"))),"")</f>
        <v/>
      </c>
      <c r="F54" s="172" t="str">
        <f>IF(M54=1,IF(ISBLANK('Data-Qtr2'!F53),"",(10*COUNTIF('Data-Qtr2'!F53,"Yes, reported difficulty swallowing medicines")+COUNTIF('Data-Qtr2'!F53,"Yes, reported NO difficulty swallowing medicines"))),"")</f>
        <v/>
      </c>
      <c r="G54" s="168" t="str">
        <f>IF(M54=1,IF('Data-Qtr2'!P53,0.1,IF(ISBLANK('Data-Qtr2'!G53),"",(COUNTIF('Data-Qtr2'!G53,"Yes")+(0.1*COUNTIF('Data-Qtr2'!G53,"N/A"))))),"")</f>
        <v/>
      </c>
      <c r="H54" s="169" t="str">
        <f>IF(M54=1,IF('Data-Qtr2'!Q53,0.1,IF(ISBLANK('Data-Qtr2'!H53),"",((COUNTIF('Data-Qtr2'!H53,"Yes")+(0.1*COUNTIF('Data-Qtr2'!H53,"N/A")))))),"")</f>
        <v/>
      </c>
      <c r="I54" s="173" t="str">
        <f>IF(M54=1,IF(ISBLANK('Data-Qtr2'!I53),"",(COUNTIF('Data-Qtr2'!I53,"Yes")+(0.1*COUNTIF('Data-Qtr2'!I53,"N/A")))),"")</f>
        <v/>
      </c>
      <c r="J54" s="173" t="str">
        <f>IF(M54=1,IF(ISBLANK('Data-Qtr2'!J53),"",(COUNTIF('Data-Qtr2'!J53,"Yes")+(0.1*COUNTIF('Data-Qtr2'!J53,"N/A")))),"")</f>
        <v/>
      </c>
      <c r="K54" s="174" t="str">
        <f>IF(M54=1,IF(ISBLANK('Data-Qtr2'!K53),"",(COUNTIF('Data-Qtr2'!K53,"Yes")+(0.1*COUNTIF('Data-Qtr2'!K53,"N/A")))),"")</f>
        <v/>
      </c>
      <c r="L54" s="119">
        <f>COUNTIF('Data-Qtr2'!C53:K53,"")</f>
        <v>9</v>
      </c>
      <c r="M54" s="74">
        <f>IF('Data-Qtr2'!R53,"",IF(L54&lt;9,1,0))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IF(M55=1,IF('Data-Qtr2'!C54="","",(COUNTIF('Data-Qtr2'!C54,"Yes")+(0.1*COUNTIF('Data-Qtr2'!C54,"N/A")))),"")</f>
        <v/>
      </c>
      <c r="D55" s="172" t="str">
        <f>IF(M55=1,IF(ISBLANK('Data-Qtr2'!D54),"",(COUNTIF('Data-Qtr2'!D54,"Yes")+(0.1*COUNTIF('Data-Qtr2'!D54,"N/A")))),"")</f>
        <v/>
      </c>
      <c r="E55" s="172" t="str">
        <f>IF(M55=1,IF(ISBLANK('Data-Qtr2'!E54),"",(10*COUNTIF('Data-Qtr2'!E54,"Yes, nominated to self-administer")+COUNTIF('Data-Qtr2'!E54,"Yes, nominated NOT to self-administer"))),"")</f>
        <v/>
      </c>
      <c r="F55" s="172" t="str">
        <f>IF(M55=1,IF(ISBLANK('Data-Qtr2'!F54),"",(10*COUNTIF('Data-Qtr2'!F54,"Yes, reported difficulty swallowing medicines")+COUNTIF('Data-Qtr2'!F54,"Yes, reported NO difficulty swallowing medicines"))),"")</f>
        <v/>
      </c>
      <c r="G55" s="168" t="str">
        <f>IF(M55=1,IF('Data-Qtr2'!P54,0.1,IF(ISBLANK('Data-Qtr2'!G54),"",(COUNTIF('Data-Qtr2'!G54,"Yes")+(0.1*COUNTIF('Data-Qtr2'!G54,"N/A"))))),"")</f>
        <v/>
      </c>
      <c r="H55" s="169" t="str">
        <f>IF(M55=1,IF('Data-Qtr2'!Q54,0.1,IF(ISBLANK('Data-Qtr2'!H54),"",((COUNTIF('Data-Qtr2'!H54,"Yes")+(0.1*COUNTIF('Data-Qtr2'!H54,"N/A")))))),"")</f>
        <v/>
      </c>
      <c r="I55" s="173" t="str">
        <f>IF(M55=1,IF(ISBLANK('Data-Qtr2'!I54),"",(COUNTIF('Data-Qtr2'!I54,"Yes")+(0.1*COUNTIF('Data-Qtr2'!I54,"N/A")))),"")</f>
        <v/>
      </c>
      <c r="J55" s="173" t="str">
        <f>IF(M55=1,IF(ISBLANK('Data-Qtr2'!J54),"",(COUNTIF('Data-Qtr2'!J54,"Yes")+(0.1*COUNTIF('Data-Qtr2'!J54,"N/A")))),"")</f>
        <v/>
      </c>
      <c r="K55" s="174" t="str">
        <f>IF(M55=1,IF(ISBLANK('Data-Qtr2'!K54),"",(COUNTIF('Data-Qtr2'!K54,"Yes")+(0.1*COUNTIF('Data-Qtr2'!K54,"N/A")))),"")</f>
        <v/>
      </c>
      <c r="L55" s="119">
        <f>COUNTIF('Data-Qtr2'!C54:K54,"")</f>
        <v>9</v>
      </c>
      <c r="M55" s="74">
        <f>IF('Data-Qtr2'!R54,"",IF(L55&lt;9,1,0))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IF(M56=1,IF('Data-Qtr2'!C55="","",(COUNTIF('Data-Qtr2'!C55,"Yes")+(0.1*COUNTIF('Data-Qtr2'!C55,"N/A")))),"")</f>
        <v/>
      </c>
      <c r="D56" s="172" t="str">
        <f>IF(M56=1,IF(ISBLANK('Data-Qtr2'!D55),"",(COUNTIF('Data-Qtr2'!D55,"Yes")+(0.1*COUNTIF('Data-Qtr2'!D55,"N/A")))),"")</f>
        <v/>
      </c>
      <c r="E56" s="172" t="str">
        <f>IF(M56=1,IF(ISBLANK('Data-Qtr2'!E55),"",(10*COUNTIF('Data-Qtr2'!E55,"Yes, nominated to self-administer")+COUNTIF('Data-Qtr2'!E55,"Yes, nominated NOT to self-administer"))),"")</f>
        <v/>
      </c>
      <c r="F56" s="172" t="str">
        <f>IF(M56=1,IF(ISBLANK('Data-Qtr2'!F55),"",(10*COUNTIF('Data-Qtr2'!F55,"Yes, reported difficulty swallowing medicines")+COUNTIF('Data-Qtr2'!F55,"Yes, reported NO difficulty swallowing medicines"))),"")</f>
        <v/>
      </c>
      <c r="G56" s="168" t="str">
        <f>IF(M56=1,IF('Data-Qtr2'!P55,0.1,IF(ISBLANK('Data-Qtr2'!G55),"",(COUNTIF('Data-Qtr2'!G55,"Yes")+(0.1*COUNTIF('Data-Qtr2'!G55,"N/A"))))),"")</f>
        <v/>
      </c>
      <c r="H56" s="169" t="str">
        <f>IF(M56=1,IF('Data-Qtr2'!Q55,0.1,IF(ISBLANK('Data-Qtr2'!H55),"",((COUNTIF('Data-Qtr2'!H55,"Yes")+(0.1*COUNTIF('Data-Qtr2'!H55,"N/A")))))),"")</f>
        <v/>
      </c>
      <c r="I56" s="173" t="str">
        <f>IF(M56=1,IF(ISBLANK('Data-Qtr2'!I55),"",(COUNTIF('Data-Qtr2'!I55,"Yes")+(0.1*COUNTIF('Data-Qtr2'!I55,"N/A")))),"")</f>
        <v/>
      </c>
      <c r="J56" s="173" t="str">
        <f>IF(M56=1,IF(ISBLANK('Data-Qtr2'!J55),"",(COUNTIF('Data-Qtr2'!J55,"Yes")+(0.1*COUNTIF('Data-Qtr2'!J55,"N/A")))),"")</f>
        <v/>
      </c>
      <c r="K56" s="174" t="str">
        <f>IF(M56=1,IF(ISBLANK('Data-Qtr2'!K55),"",(COUNTIF('Data-Qtr2'!K55,"Yes")+(0.1*COUNTIF('Data-Qtr2'!K55,"N/A")))),"")</f>
        <v/>
      </c>
      <c r="L56" s="148">
        <f>COUNTIF('Data-Qtr2'!C55:K55,"")</f>
        <v>9</v>
      </c>
      <c r="M56" s="74">
        <f>IF('Data-Qtr2'!R55,"",IF(L56&lt;9,1,0))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IF(M57=1,IF('Data-Qtr2'!C56="","",(COUNTIF('Data-Qtr2'!C56,"Yes")+(0.1*COUNTIF('Data-Qtr2'!C56,"N/A")))),"")</f>
        <v/>
      </c>
      <c r="D57" s="172" t="str">
        <f>IF(M57=1,IF(ISBLANK('Data-Qtr2'!D56),"",(COUNTIF('Data-Qtr2'!D56,"Yes")+(0.1*COUNTIF('Data-Qtr2'!D56,"N/A")))),"")</f>
        <v/>
      </c>
      <c r="E57" s="172" t="str">
        <f>IF(M57=1,IF(ISBLANK('Data-Qtr2'!E56),"",(10*COUNTIF('Data-Qtr2'!E56,"Yes, nominated to self-administer")+COUNTIF('Data-Qtr2'!E56,"Yes, nominated NOT to self-administer"))),"")</f>
        <v/>
      </c>
      <c r="F57" s="172" t="str">
        <f>IF(M57=1,IF(ISBLANK('Data-Qtr2'!F56),"",(10*COUNTIF('Data-Qtr2'!F56,"Yes, reported difficulty swallowing medicines")+COUNTIF('Data-Qtr2'!F56,"Yes, reported NO difficulty swallowing medicines"))),"")</f>
        <v/>
      </c>
      <c r="G57" s="168" t="str">
        <f>IF(M57=1,IF('Data-Qtr2'!P56,0.1,IF(ISBLANK('Data-Qtr2'!G56),"",(COUNTIF('Data-Qtr2'!G56,"Yes")+(0.1*COUNTIF('Data-Qtr2'!G56,"N/A"))))),"")</f>
        <v/>
      </c>
      <c r="H57" s="169" t="str">
        <f>IF(M57=1,IF('Data-Qtr2'!Q56,0.1,IF(ISBLANK('Data-Qtr2'!H56),"",((COUNTIF('Data-Qtr2'!H56,"Yes")+(0.1*COUNTIF('Data-Qtr2'!H56,"N/A")))))),"")</f>
        <v/>
      </c>
      <c r="I57" s="173" t="str">
        <f>IF(M57=1,IF(ISBLANK('Data-Qtr2'!I56),"",(COUNTIF('Data-Qtr2'!I56,"Yes")+(0.1*COUNTIF('Data-Qtr2'!I56,"N/A")))),"")</f>
        <v/>
      </c>
      <c r="J57" s="173" t="str">
        <f>IF(M57=1,IF(ISBLANK('Data-Qtr2'!J56),"",(COUNTIF('Data-Qtr2'!J56,"Yes")+(0.1*COUNTIF('Data-Qtr2'!J56,"N/A")))),"")</f>
        <v/>
      </c>
      <c r="K57" s="174" t="str">
        <f>IF(M57=1,IF(ISBLANK('Data-Qtr2'!K56),"",(COUNTIF('Data-Qtr2'!K56,"Yes")+(0.1*COUNTIF('Data-Qtr2'!K56,"N/A")))),"")</f>
        <v/>
      </c>
      <c r="L57" s="119">
        <f>COUNTIF('Data-Qtr2'!C56:K56,"")</f>
        <v>9</v>
      </c>
      <c r="M57" s="74">
        <f>IF('Data-Qtr2'!R56,"",IF(L57&lt;9,1,0))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IF(M58=1,IF('Data-Qtr2'!C57="","",(COUNTIF('Data-Qtr2'!C57,"Yes")+(0.1*COUNTIF('Data-Qtr2'!C57,"N/A")))),"")</f>
        <v/>
      </c>
      <c r="D58" s="172" t="str">
        <f>IF(M58=1,IF(ISBLANK('Data-Qtr2'!D57),"",(COUNTIF('Data-Qtr2'!D57,"Yes")+(0.1*COUNTIF('Data-Qtr2'!D57,"N/A")))),"")</f>
        <v/>
      </c>
      <c r="E58" s="172" t="str">
        <f>IF(M58=1,IF(ISBLANK('Data-Qtr2'!E57),"",(10*COUNTIF('Data-Qtr2'!E57,"Yes, nominated to self-administer")+COUNTIF('Data-Qtr2'!E57,"Yes, nominated NOT to self-administer"))),"")</f>
        <v/>
      </c>
      <c r="F58" s="172" t="str">
        <f>IF(M58=1,IF(ISBLANK('Data-Qtr2'!F57),"",(10*COUNTIF('Data-Qtr2'!F57,"Yes, reported difficulty swallowing medicines")+COUNTIF('Data-Qtr2'!F57,"Yes, reported NO difficulty swallowing medicines"))),"")</f>
        <v/>
      </c>
      <c r="G58" s="168" t="str">
        <f>IF(M58=1,IF('Data-Qtr2'!P57,0.1,IF(ISBLANK('Data-Qtr2'!G57),"",(COUNTIF('Data-Qtr2'!G57,"Yes")+(0.1*COUNTIF('Data-Qtr2'!G57,"N/A"))))),"")</f>
        <v/>
      </c>
      <c r="H58" s="169" t="str">
        <f>IF(M58=1,IF('Data-Qtr2'!Q57,0.1,IF(ISBLANK('Data-Qtr2'!H57),"",((COUNTIF('Data-Qtr2'!H57,"Yes")+(0.1*COUNTIF('Data-Qtr2'!H57,"N/A")))))),"")</f>
        <v/>
      </c>
      <c r="I58" s="173" t="str">
        <f>IF(M58=1,IF(ISBLANK('Data-Qtr2'!I57),"",(COUNTIF('Data-Qtr2'!I57,"Yes")+(0.1*COUNTIF('Data-Qtr2'!I57,"N/A")))),"")</f>
        <v/>
      </c>
      <c r="J58" s="173" t="str">
        <f>IF(M58=1,IF(ISBLANK('Data-Qtr2'!J57),"",(COUNTIF('Data-Qtr2'!J57,"Yes")+(0.1*COUNTIF('Data-Qtr2'!J57,"N/A")))),"")</f>
        <v/>
      </c>
      <c r="K58" s="174" t="str">
        <f>IF(M58=1,IF(ISBLANK('Data-Qtr2'!K57),"",(COUNTIF('Data-Qtr2'!K57,"Yes")+(0.1*COUNTIF('Data-Qtr2'!K57,"N/A")))),"")</f>
        <v/>
      </c>
      <c r="L58" s="119">
        <f>COUNTIF('Data-Qtr2'!C57:K57,"")</f>
        <v>9</v>
      </c>
      <c r="M58" s="74">
        <f>IF('Data-Qtr2'!R57,"",IF(L58&lt;9,1,0))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IF(M59=1,IF('Data-Qtr2'!C58="","",(COUNTIF('Data-Qtr2'!C58,"Yes")+(0.1*COUNTIF('Data-Qtr2'!C58,"N/A")))),"")</f>
        <v/>
      </c>
      <c r="D59" s="172" t="str">
        <f>IF(M59=1,IF(ISBLANK('Data-Qtr2'!D58),"",(COUNTIF('Data-Qtr2'!D58,"Yes")+(0.1*COUNTIF('Data-Qtr2'!D58,"N/A")))),"")</f>
        <v/>
      </c>
      <c r="E59" s="172" t="str">
        <f>IF(M59=1,IF(ISBLANK('Data-Qtr2'!E58),"",(10*COUNTIF('Data-Qtr2'!E58,"Yes, nominated to self-administer")+COUNTIF('Data-Qtr2'!E58,"Yes, nominated NOT to self-administer"))),"")</f>
        <v/>
      </c>
      <c r="F59" s="172" t="str">
        <f>IF(M59=1,IF(ISBLANK('Data-Qtr2'!F58),"",(10*COUNTIF('Data-Qtr2'!F58,"Yes, reported difficulty swallowing medicines")+COUNTIF('Data-Qtr2'!F58,"Yes, reported NO difficulty swallowing medicines"))),"")</f>
        <v/>
      </c>
      <c r="G59" s="168" t="str">
        <f>IF(M59=1,IF('Data-Qtr2'!P58,0.1,IF(ISBLANK('Data-Qtr2'!G58),"",(COUNTIF('Data-Qtr2'!G58,"Yes")+(0.1*COUNTIF('Data-Qtr2'!G58,"N/A"))))),"")</f>
        <v/>
      </c>
      <c r="H59" s="169" t="str">
        <f>IF(M59=1,IF('Data-Qtr2'!Q58,0.1,IF(ISBLANK('Data-Qtr2'!H58),"",((COUNTIF('Data-Qtr2'!H58,"Yes")+(0.1*COUNTIF('Data-Qtr2'!H58,"N/A")))))),"")</f>
        <v/>
      </c>
      <c r="I59" s="173" t="str">
        <f>IF(M59=1,IF(ISBLANK('Data-Qtr2'!I58),"",(COUNTIF('Data-Qtr2'!I58,"Yes")+(0.1*COUNTIF('Data-Qtr2'!I58,"N/A")))),"")</f>
        <v/>
      </c>
      <c r="J59" s="173" t="str">
        <f>IF(M59=1,IF(ISBLANK('Data-Qtr2'!J58),"",(COUNTIF('Data-Qtr2'!J58,"Yes")+(0.1*COUNTIF('Data-Qtr2'!J58,"N/A")))),"")</f>
        <v/>
      </c>
      <c r="K59" s="174" t="str">
        <f>IF(M59=1,IF(ISBLANK('Data-Qtr2'!K58),"",(COUNTIF('Data-Qtr2'!K58,"Yes")+(0.1*COUNTIF('Data-Qtr2'!K58,"N/A")))),"")</f>
        <v/>
      </c>
      <c r="L59" s="119">
        <f>COUNTIF('Data-Qtr2'!C58:K58,"")</f>
        <v>9</v>
      </c>
      <c r="M59" s="74">
        <f>IF('Data-Qtr2'!R58,"",IF(L59&lt;9,1,0))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IF(M60=1,IF('Data-Qtr2'!C59="","",(COUNTIF('Data-Qtr2'!C59,"Yes")+(0.1*COUNTIF('Data-Qtr2'!C59,"N/A")))),"")</f>
        <v/>
      </c>
      <c r="D60" s="172" t="str">
        <f>IF(M60=1,IF(ISBLANK('Data-Qtr2'!D59),"",(COUNTIF('Data-Qtr2'!D59,"Yes")+(0.1*COUNTIF('Data-Qtr2'!D59,"N/A")))),"")</f>
        <v/>
      </c>
      <c r="E60" s="172" t="str">
        <f>IF(M60=1,IF(ISBLANK('Data-Qtr2'!E59),"",(10*COUNTIF('Data-Qtr2'!E59,"Yes, nominated to self-administer")+COUNTIF('Data-Qtr2'!E59,"Yes, nominated NOT to self-administer"))),"")</f>
        <v/>
      </c>
      <c r="F60" s="172" t="str">
        <f>IF(M60=1,IF(ISBLANK('Data-Qtr2'!F59),"",(10*COUNTIF('Data-Qtr2'!F59,"Yes, reported difficulty swallowing medicines")+COUNTIF('Data-Qtr2'!F59,"Yes, reported NO difficulty swallowing medicines"))),"")</f>
        <v/>
      </c>
      <c r="G60" s="168" t="str">
        <f>IF(M60=1,IF('Data-Qtr2'!P59,0.1,IF(ISBLANK('Data-Qtr2'!G59),"",(COUNTIF('Data-Qtr2'!G59,"Yes")+(0.1*COUNTIF('Data-Qtr2'!G59,"N/A"))))),"")</f>
        <v/>
      </c>
      <c r="H60" s="169" t="str">
        <f>IF(M60=1,IF('Data-Qtr2'!Q59,0.1,IF(ISBLANK('Data-Qtr2'!H59),"",((COUNTIF('Data-Qtr2'!H59,"Yes")+(0.1*COUNTIF('Data-Qtr2'!H59,"N/A")))))),"")</f>
        <v/>
      </c>
      <c r="I60" s="173" t="str">
        <f>IF(M60=1,IF(ISBLANK('Data-Qtr2'!I59),"",(COUNTIF('Data-Qtr2'!I59,"Yes")+(0.1*COUNTIF('Data-Qtr2'!I59,"N/A")))),"")</f>
        <v/>
      </c>
      <c r="J60" s="173" t="str">
        <f>IF(M60=1,IF(ISBLANK('Data-Qtr2'!J59),"",(COUNTIF('Data-Qtr2'!J59,"Yes")+(0.1*COUNTIF('Data-Qtr2'!J59,"N/A")))),"")</f>
        <v/>
      </c>
      <c r="K60" s="174" t="str">
        <f>IF(M60=1,IF(ISBLANK('Data-Qtr2'!K59),"",(COUNTIF('Data-Qtr2'!K59,"Yes")+(0.1*COUNTIF('Data-Qtr2'!K59,"N/A")))),"")</f>
        <v/>
      </c>
      <c r="L60" s="119">
        <f>COUNTIF('Data-Qtr2'!C59:K59,"")</f>
        <v>9</v>
      </c>
      <c r="M60" s="74">
        <f>IF('Data-Qtr2'!R59,"",IF(L60&lt;9,1,0))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IF(M61=1,IF('Data-Qtr2'!C60="","",(COUNTIF('Data-Qtr2'!C60,"Yes")+(0.1*COUNTIF('Data-Qtr2'!C60,"N/A")))),"")</f>
        <v/>
      </c>
      <c r="D61" s="172" t="str">
        <f>IF(M61=1,IF(ISBLANK('Data-Qtr2'!D60),"",(COUNTIF('Data-Qtr2'!D60,"Yes")+(0.1*COUNTIF('Data-Qtr2'!D60,"N/A")))),"")</f>
        <v/>
      </c>
      <c r="E61" s="172" t="str">
        <f>IF(M61=1,IF(ISBLANK('Data-Qtr2'!E60),"",(10*COUNTIF('Data-Qtr2'!E60,"Yes, nominated to self-administer")+COUNTIF('Data-Qtr2'!E60,"Yes, nominated NOT to self-administer"))),"")</f>
        <v/>
      </c>
      <c r="F61" s="172" t="str">
        <f>IF(M61=1,IF(ISBLANK('Data-Qtr2'!F60),"",(10*COUNTIF('Data-Qtr2'!F60,"Yes, reported difficulty swallowing medicines")+COUNTIF('Data-Qtr2'!F60,"Yes, reported NO difficulty swallowing medicines"))),"")</f>
        <v/>
      </c>
      <c r="G61" s="168" t="str">
        <f>IF(M61=1,IF('Data-Qtr2'!P60,0.1,IF(ISBLANK('Data-Qtr2'!G60),"",(COUNTIF('Data-Qtr2'!G60,"Yes")+(0.1*COUNTIF('Data-Qtr2'!G60,"N/A"))))),"")</f>
        <v/>
      </c>
      <c r="H61" s="169" t="str">
        <f>IF(M61=1,IF('Data-Qtr2'!Q60,0.1,IF(ISBLANK('Data-Qtr2'!H60),"",((COUNTIF('Data-Qtr2'!H60,"Yes")+(0.1*COUNTIF('Data-Qtr2'!H60,"N/A")))))),"")</f>
        <v/>
      </c>
      <c r="I61" s="173" t="str">
        <f>IF(M61=1,IF(ISBLANK('Data-Qtr2'!I60),"",(COUNTIF('Data-Qtr2'!I60,"Yes")+(0.1*COUNTIF('Data-Qtr2'!I60,"N/A")))),"")</f>
        <v/>
      </c>
      <c r="J61" s="173" t="str">
        <f>IF(M61=1,IF(ISBLANK('Data-Qtr2'!J60),"",(COUNTIF('Data-Qtr2'!J60,"Yes")+(0.1*COUNTIF('Data-Qtr2'!J60,"N/A")))),"")</f>
        <v/>
      </c>
      <c r="K61" s="174" t="str">
        <f>IF(M61=1,IF(ISBLANK('Data-Qtr2'!K60),"",(COUNTIF('Data-Qtr2'!K60,"Yes")+(0.1*COUNTIF('Data-Qtr2'!K60,"N/A")))),"")</f>
        <v/>
      </c>
      <c r="L61" s="119">
        <f>COUNTIF('Data-Qtr2'!C60:K60,"")</f>
        <v>9</v>
      </c>
      <c r="M61" s="74">
        <f>IF('Data-Qtr2'!R60,"",IF(L61&lt;9,1,0))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IF(M62=1,IF('Data-Qtr2'!C61="","",(COUNTIF('Data-Qtr2'!C61,"Yes")+(0.1*COUNTIF('Data-Qtr2'!C61,"N/A")))),"")</f>
        <v/>
      </c>
      <c r="D62" s="172" t="str">
        <f>IF(M62=1,IF(ISBLANK('Data-Qtr2'!D61),"",(COUNTIF('Data-Qtr2'!D61,"Yes")+(0.1*COUNTIF('Data-Qtr2'!D61,"N/A")))),"")</f>
        <v/>
      </c>
      <c r="E62" s="172" t="str">
        <f>IF(M62=1,IF(ISBLANK('Data-Qtr2'!E61),"",(10*COUNTIF('Data-Qtr2'!E61,"Yes, nominated to self-administer")+COUNTIF('Data-Qtr2'!E61,"Yes, nominated NOT to self-administer"))),"")</f>
        <v/>
      </c>
      <c r="F62" s="172" t="str">
        <f>IF(M62=1,IF(ISBLANK('Data-Qtr2'!F61),"",(10*COUNTIF('Data-Qtr2'!F61,"Yes, reported difficulty swallowing medicines")+COUNTIF('Data-Qtr2'!F61,"Yes, reported NO difficulty swallowing medicines"))),"")</f>
        <v/>
      </c>
      <c r="G62" s="168" t="str">
        <f>IF(M62=1,IF('Data-Qtr2'!P61,0.1,IF(ISBLANK('Data-Qtr2'!G61),"",(COUNTIF('Data-Qtr2'!G61,"Yes")+(0.1*COUNTIF('Data-Qtr2'!G61,"N/A"))))),"")</f>
        <v/>
      </c>
      <c r="H62" s="169" t="str">
        <f>IF(M62=1,IF('Data-Qtr2'!Q61,0.1,IF(ISBLANK('Data-Qtr2'!H61),"",((COUNTIF('Data-Qtr2'!H61,"Yes")+(0.1*COUNTIF('Data-Qtr2'!H61,"N/A")))))),"")</f>
        <v/>
      </c>
      <c r="I62" s="173" t="str">
        <f>IF(M62=1,IF(ISBLANK('Data-Qtr2'!I61),"",(COUNTIF('Data-Qtr2'!I61,"Yes")+(0.1*COUNTIF('Data-Qtr2'!I61,"N/A")))),"")</f>
        <v/>
      </c>
      <c r="J62" s="173" t="str">
        <f>IF(M62=1,IF(ISBLANK('Data-Qtr2'!J61),"",(COUNTIF('Data-Qtr2'!J61,"Yes")+(0.1*COUNTIF('Data-Qtr2'!J61,"N/A")))),"")</f>
        <v/>
      </c>
      <c r="K62" s="174" t="str">
        <f>IF(M62=1,IF(ISBLANK('Data-Qtr2'!K61),"",(COUNTIF('Data-Qtr2'!K61,"Yes")+(0.1*COUNTIF('Data-Qtr2'!K61,"N/A")))),"")</f>
        <v/>
      </c>
      <c r="L62" s="119">
        <f>COUNTIF('Data-Qtr2'!C61:K61,"")</f>
        <v>9</v>
      </c>
      <c r="M62" s="74">
        <f>IF('Data-Qtr2'!R61,"",IF(L62&lt;9,1,0))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IF(M63=1,IF('Data-Qtr2'!C62="","",(COUNTIF('Data-Qtr2'!C62,"Yes")+(0.1*COUNTIF('Data-Qtr2'!C62,"N/A")))),"")</f>
        <v/>
      </c>
      <c r="D63" s="172" t="str">
        <f>IF(M63=1,IF(ISBLANK('Data-Qtr2'!D62),"",(COUNTIF('Data-Qtr2'!D62,"Yes")+(0.1*COUNTIF('Data-Qtr2'!D62,"N/A")))),"")</f>
        <v/>
      </c>
      <c r="E63" s="172" t="str">
        <f>IF(M63=1,IF(ISBLANK('Data-Qtr2'!E62),"",(10*COUNTIF('Data-Qtr2'!E62,"Yes, nominated to self-administer")+COUNTIF('Data-Qtr2'!E62,"Yes, nominated NOT to self-administer"))),"")</f>
        <v/>
      </c>
      <c r="F63" s="172" t="str">
        <f>IF(M63=1,IF(ISBLANK('Data-Qtr2'!F62),"",(10*COUNTIF('Data-Qtr2'!F62,"Yes, reported difficulty swallowing medicines")+COUNTIF('Data-Qtr2'!F62,"Yes, reported NO difficulty swallowing medicines"))),"")</f>
        <v/>
      </c>
      <c r="G63" s="168" t="str">
        <f>IF(M63=1,IF('Data-Qtr2'!P62,0.1,IF(ISBLANK('Data-Qtr2'!G62),"",(COUNTIF('Data-Qtr2'!G62,"Yes")+(0.1*COUNTIF('Data-Qtr2'!G62,"N/A"))))),"")</f>
        <v/>
      </c>
      <c r="H63" s="169" t="str">
        <f>IF(M63=1,IF('Data-Qtr2'!Q62,0.1,IF(ISBLANK('Data-Qtr2'!H62),"",((COUNTIF('Data-Qtr2'!H62,"Yes")+(0.1*COUNTIF('Data-Qtr2'!H62,"N/A")))))),"")</f>
        <v/>
      </c>
      <c r="I63" s="173" t="str">
        <f>IF(M63=1,IF(ISBLANK('Data-Qtr2'!I62),"",(COUNTIF('Data-Qtr2'!I62,"Yes")+(0.1*COUNTIF('Data-Qtr2'!I62,"N/A")))),"")</f>
        <v/>
      </c>
      <c r="J63" s="173" t="str">
        <f>IF(M63=1,IF(ISBLANK('Data-Qtr2'!J62),"",(COUNTIF('Data-Qtr2'!J62,"Yes")+(0.1*COUNTIF('Data-Qtr2'!J62,"N/A")))),"")</f>
        <v/>
      </c>
      <c r="K63" s="174" t="str">
        <f>IF(M63=1,IF(ISBLANK('Data-Qtr2'!K62),"",(COUNTIF('Data-Qtr2'!K62,"Yes")+(0.1*COUNTIF('Data-Qtr2'!K62,"N/A")))),"")</f>
        <v/>
      </c>
      <c r="L63" s="119">
        <f>COUNTIF('Data-Qtr2'!C62:K62,"")</f>
        <v>9</v>
      </c>
      <c r="M63" s="74">
        <f>IF('Data-Qtr2'!R62,"",IF(L63&lt;9,1,0))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IF(M64=1,IF('Data-Qtr2'!C63="","",(COUNTIF('Data-Qtr2'!C63,"Yes")+(0.1*COUNTIF('Data-Qtr2'!C63,"N/A")))),"")</f>
        <v/>
      </c>
      <c r="D64" s="172" t="str">
        <f>IF(M64=1,IF(ISBLANK('Data-Qtr2'!D63),"",(COUNTIF('Data-Qtr2'!D63,"Yes")+(0.1*COUNTIF('Data-Qtr2'!D63,"N/A")))),"")</f>
        <v/>
      </c>
      <c r="E64" s="172" t="str">
        <f>IF(M64=1,IF(ISBLANK('Data-Qtr2'!E63),"",(10*COUNTIF('Data-Qtr2'!E63,"Yes, nominated to self-administer")+COUNTIF('Data-Qtr2'!E63,"Yes, nominated NOT to self-administer"))),"")</f>
        <v/>
      </c>
      <c r="F64" s="172" t="str">
        <f>IF(M64=1,IF(ISBLANK('Data-Qtr2'!F63),"",(10*COUNTIF('Data-Qtr2'!F63,"Yes, reported difficulty swallowing medicines")+COUNTIF('Data-Qtr2'!F63,"Yes, reported NO difficulty swallowing medicines"))),"")</f>
        <v/>
      </c>
      <c r="G64" s="168" t="str">
        <f>IF(M64=1,IF('Data-Qtr2'!P63,0.1,IF(ISBLANK('Data-Qtr2'!G63),"",(COUNTIF('Data-Qtr2'!G63,"Yes")+(0.1*COUNTIF('Data-Qtr2'!G63,"N/A"))))),"")</f>
        <v/>
      </c>
      <c r="H64" s="169" t="str">
        <f>IF(M64=1,IF('Data-Qtr2'!Q63,0.1,IF(ISBLANK('Data-Qtr2'!H63),"",((COUNTIF('Data-Qtr2'!H63,"Yes")+(0.1*COUNTIF('Data-Qtr2'!H63,"N/A")))))),"")</f>
        <v/>
      </c>
      <c r="I64" s="173" t="str">
        <f>IF(M64=1,IF(ISBLANK('Data-Qtr2'!I63),"",(COUNTIF('Data-Qtr2'!I63,"Yes")+(0.1*COUNTIF('Data-Qtr2'!I63,"N/A")))),"")</f>
        <v/>
      </c>
      <c r="J64" s="173" t="str">
        <f>IF(M64=1,IF(ISBLANK('Data-Qtr2'!J63),"",(COUNTIF('Data-Qtr2'!J63,"Yes")+(0.1*COUNTIF('Data-Qtr2'!J63,"N/A")))),"")</f>
        <v/>
      </c>
      <c r="K64" s="174" t="str">
        <f>IF(M64=1,IF(ISBLANK('Data-Qtr2'!K63),"",(COUNTIF('Data-Qtr2'!K63,"Yes")+(0.1*COUNTIF('Data-Qtr2'!K63,"N/A")))),"")</f>
        <v/>
      </c>
      <c r="L64" s="119">
        <f>COUNTIF('Data-Qtr2'!C63:K63,"")</f>
        <v>9</v>
      </c>
      <c r="M64" s="74">
        <f>IF('Data-Qtr2'!R63,"",IF(L64&lt;9,1,0))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IF(M65=1,IF('Data-Qtr2'!C64="","",(COUNTIF('Data-Qtr2'!C64,"Yes")+(0.1*COUNTIF('Data-Qtr2'!C64,"N/A")))),"")</f>
        <v/>
      </c>
      <c r="D65" s="172" t="str">
        <f>IF(M65=1,IF(ISBLANK('Data-Qtr2'!D64),"",(COUNTIF('Data-Qtr2'!D64,"Yes")+(0.1*COUNTIF('Data-Qtr2'!D64,"N/A")))),"")</f>
        <v/>
      </c>
      <c r="E65" s="172" t="str">
        <f>IF(M65=1,IF(ISBLANK('Data-Qtr2'!E64),"",(10*COUNTIF('Data-Qtr2'!E64,"Yes, nominated to self-administer")+COUNTIF('Data-Qtr2'!E64,"Yes, nominated NOT to self-administer"))),"")</f>
        <v/>
      </c>
      <c r="F65" s="172" t="str">
        <f>IF(M65=1,IF(ISBLANK('Data-Qtr2'!F64),"",(10*COUNTIF('Data-Qtr2'!F64,"Yes, reported difficulty swallowing medicines")+COUNTIF('Data-Qtr2'!F64,"Yes, reported NO difficulty swallowing medicines"))),"")</f>
        <v/>
      </c>
      <c r="G65" s="168" t="str">
        <f>IF(M65=1,IF('Data-Qtr2'!P64,0.1,IF(ISBLANK('Data-Qtr2'!G64),"",(COUNTIF('Data-Qtr2'!G64,"Yes")+(0.1*COUNTIF('Data-Qtr2'!G64,"N/A"))))),"")</f>
        <v/>
      </c>
      <c r="H65" s="169" t="str">
        <f>IF(M65=1,IF('Data-Qtr2'!Q64,0.1,IF(ISBLANK('Data-Qtr2'!H64),"",((COUNTIF('Data-Qtr2'!H64,"Yes")+(0.1*COUNTIF('Data-Qtr2'!H64,"N/A")))))),"")</f>
        <v/>
      </c>
      <c r="I65" s="173" t="str">
        <f>IF(M65=1,IF(ISBLANK('Data-Qtr2'!I64),"",(COUNTIF('Data-Qtr2'!I64,"Yes")+(0.1*COUNTIF('Data-Qtr2'!I64,"N/A")))),"")</f>
        <v/>
      </c>
      <c r="J65" s="173" t="str">
        <f>IF(M65=1,IF(ISBLANK('Data-Qtr2'!J64),"",(COUNTIF('Data-Qtr2'!J64,"Yes")+(0.1*COUNTIF('Data-Qtr2'!J64,"N/A")))),"")</f>
        <v/>
      </c>
      <c r="K65" s="174" t="str">
        <f>IF(M65=1,IF(ISBLANK('Data-Qtr2'!K64),"",(COUNTIF('Data-Qtr2'!K64,"Yes")+(0.1*COUNTIF('Data-Qtr2'!K64,"N/A")))),"")</f>
        <v/>
      </c>
      <c r="L65" s="119">
        <f>COUNTIF('Data-Qtr2'!C64:K64,"")</f>
        <v>9</v>
      </c>
      <c r="M65" s="74">
        <f>IF('Data-Qtr2'!R64,"",IF(L65&lt;9,1,0))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IF(M66=1,IF('Data-Qtr2'!C65="","",(COUNTIF('Data-Qtr2'!C65,"Yes")+(0.1*COUNTIF('Data-Qtr2'!C65,"N/A")))),"")</f>
        <v/>
      </c>
      <c r="D66" s="172" t="str">
        <f>IF(M66=1,IF(ISBLANK('Data-Qtr2'!D65),"",(COUNTIF('Data-Qtr2'!D65,"Yes")+(0.1*COUNTIF('Data-Qtr2'!D65,"N/A")))),"")</f>
        <v/>
      </c>
      <c r="E66" s="172" t="str">
        <f>IF(M66=1,IF(ISBLANK('Data-Qtr2'!E65),"",(10*COUNTIF('Data-Qtr2'!E65,"Yes, nominated to self-administer")+COUNTIF('Data-Qtr2'!E65,"Yes, nominated NOT to self-administer"))),"")</f>
        <v/>
      </c>
      <c r="F66" s="172" t="str">
        <f>IF(M66=1,IF(ISBLANK('Data-Qtr2'!F65),"",(10*COUNTIF('Data-Qtr2'!F65,"Yes, reported difficulty swallowing medicines")+COUNTIF('Data-Qtr2'!F65,"Yes, reported NO difficulty swallowing medicines"))),"")</f>
        <v/>
      </c>
      <c r="G66" s="168" t="str">
        <f>IF(M66=1,IF('Data-Qtr2'!P65,0.1,IF(ISBLANK('Data-Qtr2'!G65),"",(COUNTIF('Data-Qtr2'!G65,"Yes")+(0.1*COUNTIF('Data-Qtr2'!G65,"N/A"))))),"")</f>
        <v/>
      </c>
      <c r="H66" s="169" t="str">
        <f>IF(M66=1,IF('Data-Qtr2'!Q65,0.1,IF(ISBLANK('Data-Qtr2'!H65),"",((COUNTIF('Data-Qtr2'!H65,"Yes")+(0.1*COUNTIF('Data-Qtr2'!H65,"N/A")))))),"")</f>
        <v/>
      </c>
      <c r="I66" s="173" t="str">
        <f>IF(M66=1,IF(ISBLANK('Data-Qtr2'!I65),"",(COUNTIF('Data-Qtr2'!I65,"Yes")+(0.1*COUNTIF('Data-Qtr2'!I65,"N/A")))),"")</f>
        <v/>
      </c>
      <c r="J66" s="173" t="str">
        <f>IF(M66=1,IF(ISBLANK('Data-Qtr2'!J65),"",(COUNTIF('Data-Qtr2'!J65,"Yes")+(0.1*COUNTIF('Data-Qtr2'!J65,"N/A")))),"")</f>
        <v/>
      </c>
      <c r="K66" s="174" t="str">
        <f>IF(M66=1,IF(ISBLANK('Data-Qtr2'!K65),"",(COUNTIF('Data-Qtr2'!K65,"Yes")+(0.1*COUNTIF('Data-Qtr2'!K65,"N/A")))),"")</f>
        <v/>
      </c>
      <c r="L66" s="148">
        <f>COUNTIF('Data-Qtr2'!C65:K65,"")</f>
        <v>9</v>
      </c>
      <c r="M66" s="74">
        <f>IF('Data-Qtr2'!R65,"",IF(L66&lt;9,1,0))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IF(M67=1,IF('Data-Qtr2'!C66="","",(COUNTIF('Data-Qtr2'!C66,"Yes")+(0.1*COUNTIF('Data-Qtr2'!C66,"N/A")))),"")</f>
        <v/>
      </c>
      <c r="D67" s="172" t="str">
        <f>IF(M67=1,IF(ISBLANK('Data-Qtr2'!D66),"",(COUNTIF('Data-Qtr2'!D66,"Yes")+(0.1*COUNTIF('Data-Qtr2'!D66,"N/A")))),"")</f>
        <v/>
      </c>
      <c r="E67" s="172" t="str">
        <f>IF(M67=1,IF(ISBLANK('Data-Qtr2'!E66),"",(10*COUNTIF('Data-Qtr2'!E66,"Yes, nominated to self-administer")+COUNTIF('Data-Qtr2'!E66,"Yes, nominated NOT to self-administer"))),"")</f>
        <v/>
      </c>
      <c r="F67" s="172" t="str">
        <f>IF(M67=1,IF(ISBLANK('Data-Qtr2'!F66),"",(10*COUNTIF('Data-Qtr2'!F66,"Yes, reported difficulty swallowing medicines")+COUNTIF('Data-Qtr2'!F66,"Yes, reported NO difficulty swallowing medicines"))),"")</f>
        <v/>
      </c>
      <c r="G67" s="168" t="str">
        <f>IF(M67=1,IF('Data-Qtr2'!P66,0.1,IF(ISBLANK('Data-Qtr2'!G66),"",(COUNTIF('Data-Qtr2'!G66,"Yes")+(0.1*COUNTIF('Data-Qtr2'!G66,"N/A"))))),"")</f>
        <v/>
      </c>
      <c r="H67" s="169" t="str">
        <f>IF(M67=1,IF('Data-Qtr2'!Q66,0.1,IF(ISBLANK('Data-Qtr2'!H66),"",((COUNTIF('Data-Qtr2'!H66,"Yes")+(0.1*COUNTIF('Data-Qtr2'!H66,"N/A")))))),"")</f>
        <v/>
      </c>
      <c r="I67" s="173" t="str">
        <f>IF(M67=1,IF(ISBLANK('Data-Qtr2'!I66),"",(COUNTIF('Data-Qtr2'!I66,"Yes")+(0.1*COUNTIF('Data-Qtr2'!I66,"N/A")))),"")</f>
        <v/>
      </c>
      <c r="J67" s="173" t="str">
        <f>IF(M67=1,IF(ISBLANK('Data-Qtr2'!J66),"",(COUNTIF('Data-Qtr2'!J66,"Yes")+(0.1*COUNTIF('Data-Qtr2'!J66,"N/A")))),"")</f>
        <v/>
      </c>
      <c r="K67" s="174" t="str">
        <f>IF(M67=1,IF(ISBLANK('Data-Qtr2'!K66),"",(COUNTIF('Data-Qtr2'!K66,"Yes")+(0.1*COUNTIF('Data-Qtr2'!K66,"N/A")))),"")</f>
        <v/>
      </c>
      <c r="L67" s="119">
        <f>COUNTIF('Data-Qtr2'!C66:K66,"")</f>
        <v>9</v>
      </c>
      <c r="M67" s="74">
        <f>IF('Data-Qtr2'!R66,"",IF(L67&lt;9,1,0))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IF(M68=1,IF('Data-Qtr2'!C67="","",(COUNTIF('Data-Qtr2'!C67,"Yes")+(0.1*COUNTIF('Data-Qtr2'!C67,"N/A")))),"")</f>
        <v/>
      </c>
      <c r="D68" s="172" t="str">
        <f>IF(M68=1,IF(ISBLANK('Data-Qtr2'!D67),"",(COUNTIF('Data-Qtr2'!D67,"Yes")+(0.1*COUNTIF('Data-Qtr2'!D67,"N/A")))),"")</f>
        <v/>
      </c>
      <c r="E68" s="172" t="str">
        <f>IF(M68=1,IF(ISBLANK('Data-Qtr2'!E67),"",(10*COUNTIF('Data-Qtr2'!E67,"Yes, nominated to self-administer")+COUNTIF('Data-Qtr2'!E67,"Yes, nominated NOT to self-administer"))),"")</f>
        <v/>
      </c>
      <c r="F68" s="172" t="str">
        <f>IF(M68=1,IF(ISBLANK('Data-Qtr2'!F67),"",(10*COUNTIF('Data-Qtr2'!F67,"Yes, reported difficulty swallowing medicines")+COUNTIF('Data-Qtr2'!F67,"Yes, reported NO difficulty swallowing medicines"))),"")</f>
        <v/>
      </c>
      <c r="G68" s="168" t="str">
        <f>IF(M68=1,IF('Data-Qtr2'!P67,0.1,IF(ISBLANK('Data-Qtr2'!G67),"",(COUNTIF('Data-Qtr2'!G67,"Yes")+(0.1*COUNTIF('Data-Qtr2'!G67,"N/A"))))),"")</f>
        <v/>
      </c>
      <c r="H68" s="169" t="str">
        <f>IF(M68=1,IF('Data-Qtr2'!Q67,0.1,IF(ISBLANK('Data-Qtr2'!H67),"",((COUNTIF('Data-Qtr2'!H67,"Yes")+(0.1*COUNTIF('Data-Qtr2'!H67,"N/A")))))),"")</f>
        <v/>
      </c>
      <c r="I68" s="173" t="str">
        <f>IF(M68=1,IF(ISBLANK('Data-Qtr2'!I67),"",(COUNTIF('Data-Qtr2'!I67,"Yes")+(0.1*COUNTIF('Data-Qtr2'!I67,"N/A")))),"")</f>
        <v/>
      </c>
      <c r="J68" s="173" t="str">
        <f>IF(M68=1,IF(ISBLANK('Data-Qtr2'!J67),"",(COUNTIF('Data-Qtr2'!J67,"Yes")+(0.1*COUNTIF('Data-Qtr2'!J67,"N/A")))),"")</f>
        <v/>
      </c>
      <c r="K68" s="174" t="str">
        <f>IF(M68=1,IF(ISBLANK('Data-Qtr2'!K67),"",(COUNTIF('Data-Qtr2'!K67,"Yes")+(0.1*COUNTIF('Data-Qtr2'!K67,"N/A")))),"")</f>
        <v/>
      </c>
      <c r="L68" s="119">
        <f>COUNTIF('Data-Qtr2'!C67:K67,"")</f>
        <v>9</v>
      </c>
      <c r="M68" s="74">
        <f>IF('Data-Qtr2'!R67,"",IF(L68&lt;9,1,0))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IF(M69=1,IF('Data-Qtr2'!C68="","",(COUNTIF('Data-Qtr2'!C68,"Yes")+(0.1*COUNTIF('Data-Qtr2'!C68,"N/A")))),"")</f>
        <v/>
      </c>
      <c r="D69" s="172" t="str">
        <f>IF(M69=1,IF(ISBLANK('Data-Qtr2'!D68),"",(COUNTIF('Data-Qtr2'!D68,"Yes")+(0.1*COUNTIF('Data-Qtr2'!D68,"N/A")))),"")</f>
        <v/>
      </c>
      <c r="E69" s="172" t="str">
        <f>IF(M69=1,IF(ISBLANK('Data-Qtr2'!E68),"",(10*COUNTIF('Data-Qtr2'!E68,"Yes, nominated to self-administer")+COUNTIF('Data-Qtr2'!E68,"Yes, nominated NOT to self-administer"))),"")</f>
        <v/>
      </c>
      <c r="F69" s="172" t="str">
        <f>IF(M69=1,IF(ISBLANK('Data-Qtr2'!F68),"",(10*COUNTIF('Data-Qtr2'!F68,"Yes, reported difficulty swallowing medicines")+COUNTIF('Data-Qtr2'!F68,"Yes, reported NO difficulty swallowing medicines"))),"")</f>
        <v/>
      </c>
      <c r="G69" s="168" t="str">
        <f>IF(M69=1,IF('Data-Qtr2'!P68,0.1,IF(ISBLANK('Data-Qtr2'!G68),"",(COUNTIF('Data-Qtr2'!G68,"Yes")+(0.1*COUNTIF('Data-Qtr2'!G68,"N/A"))))),"")</f>
        <v/>
      </c>
      <c r="H69" s="169" t="str">
        <f>IF(M69=1,IF('Data-Qtr2'!Q68,0.1,IF(ISBLANK('Data-Qtr2'!H68),"",((COUNTIF('Data-Qtr2'!H68,"Yes")+(0.1*COUNTIF('Data-Qtr2'!H68,"N/A")))))),"")</f>
        <v/>
      </c>
      <c r="I69" s="173" t="str">
        <f>IF(M69=1,IF(ISBLANK('Data-Qtr2'!I68),"",(COUNTIF('Data-Qtr2'!I68,"Yes")+(0.1*COUNTIF('Data-Qtr2'!I68,"N/A")))),"")</f>
        <v/>
      </c>
      <c r="J69" s="173" t="str">
        <f>IF(M69=1,IF(ISBLANK('Data-Qtr2'!J68),"",(COUNTIF('Data-Qtr2'!J68,"Yes")+(0.1*COUNTIF('Data-Qtr2'!J68,"N/A")))),"")</f>
        <v/>
      </c>
      <c r="K69" s="174" t="str">
        <f>IF(M69=1,IF(ISBLANK('Data-Qtr2'!K68),"",(COUNTIF('Data-Qtr2'!K68,"Yes")+(0.1*COUNTIF('Data-Qtr2'!K68,"N/A")))),"")</f>
        <v/>
      </c>
      <c r="L69" s="119">
        <f>COUNTIF('Data-Qtr2'!C68:K68,"")</f>
        <v>9</v>
      </c>
      <c r="M69" s="74">
        <f>IF('Data-Qtr2'!R68,"",IF(L69&lt;9,1,0))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IF(M70=1,IF('Data-Qtr2'!C69="","",(COUNTIF('Data-Qtr2'!C69,"Yes")+(0.1*COUNTIF('Data-Qtr2'!C69,"N/A")))),"")</f>
        <v/>
      </c>
      <c r="D70" s="172" t="str">
        <f>IF(M70=1,IF(ISBLANK('Data-Qtr2'!D69),"",(COUNTIF('Data-Qtr2'!D69,"Yes")+(0.1*COUNTIF('Data-Qtr2'!D69,"N/A")))),"")</f>
        <v/>
      </c>
      <c r="E70" s="172" t="str">
        <f>IF(M70=1,IF(ISBLANK('Data-Qtr2'!E69),"",(10*COUNTIF('Data-Qtr2'!E69,"Yes, nominated to self-administer")+COUNTIF('Data-Qtr2'!E69,"Yes, nominated NOT to self-administer"))),"")</f>
        <v/>
      </c>
      <c r="F70" s="172" t="str">
        <f>IF(M70=1,IF(ISBLANK('Data-Qtr2'!F69),"",(10*COUNTIF('Data-Qtr2'!F69,"Yes, reported difficulty swallowing medicines")+COUNTIF('Data-Qtr2'!F69,"Yes, reported NO difficulty swallowing medicines"))),"")</f>
        <v/>
      </c>
      <c r="G70" s="168" t="str">
        <f>IF(M70=1,IF('Data-Qtr2'!P69,0.1,IF(ISBLANK('Data-Qtr2'!G69),"",(COUNTIF('Data-Qtr2'!G69,"Yes")+(0.1*COUNTIF('Data-Qtr2'!G69,"N/A"))))),"")</f>
        <v/>
      </c>
      <c r="H70" s="169" t="str">
        <f>IF(M70=1,IF('Data-Qtr2'!Q69,0.1,IF(ISBLANK('Data-Qtr2'!H69),"",((COUNTIF('Data-Qtr2'!H69,"Yes")+(0.1*COUNTIF('Data-Qtr2'!H69,"N/A")))))),"")</f>
        <v/>
      </c>
      <c r="I70" s="173" t="str">
        <f>IF(M70=1,IF(ISBLANK('Data-Qtr2'!I69),"",(COUNTIF('Data-Qtr2'!I69,"Yes")+(0.1*COUNTIF('Data-Qtr2'!I69,"N/A")))),"")</f>
        <v/>
      </c>
      <c r="J70" s="173" t="str">
        <f>IF(M70=1,IF(ISBLANK('Data-Qtr2'!J69),"",(COUNTIF('Data-Qtr2'!J69,"Yes")+(0.1*COUNTIF('Data-Qtr2'!J69,"N/A")))),"")</f>
        <v/>
      </c>
      <c r="K70" s="174" t="str">
        <f>IF(M70=1,IF(ISBLANK('Data-Qtr2'!K69),"",(COUNTIF('Data-Qtr2'!K69,"Yes")+(0.1*COUNTIF('Data-Qtr2'!K69,"N/A")))),"")</f>
        <v/>
      </c>
      <c r="L70" s="119">
        <f>COUNTIF('Data-Qtr2'!C69:K69,"")</f>
        <v>9</v>
      </c>
      <c r="M70" s="74">
        <f>IF('Data-Qtr2'!R69,"",IF(L70&lt;9,1,0))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IF(M71=1,IF('Data-Qtr2'!C70="","",(COUNTIF('Data-Qtr2'!C70,"Yes")+(0.1*COUNTIF('Data-Qtr2'!C70,"N/A")))),"")</f>
        <v/>
      </c>
      <c r="D71" s="172" t="str">
        <f>IF(M71=1,IF(ISBLANK('Data-Qtr2'!D70),"",(COUNTIF('Data-Qtr2'!D70,"Yes")+(0.1*COUNTIF('Data-Qtr2'!D70,"N/A")))),"")</f>
        <v/>
      </c>
      <c r="E71" s="172" t="str">
        <f>IF(M71=1,IF(ISBLANK('Data-Qtr2'!E70),"",(10*COUNTIF('Data-Qtr2'!E70,"Yes, nominated to self-administer")+COUNTIF('Data-Qtr2'!E70,"Yes, nominated NOT to self-administer"))),"")</f>
        <v/>
      </c>
      <c r="F71" s="172" t="str">
        <f>IF(M71=1,IF(ISBLANK('Data-Qtr2'!F70),"",(10*COUNTIF('Data-Qtr2'!F70,"Yes, reported difficulty swallowing medicines")+COUNTIF('Data-Qtr2'!F70,"Yes, reported NO difficulty swallowing medicines"))),"")</f>
        <v/>
      </c>
      <c r="G71" s="168" t="str">
        <f>IF(M71=1,IF('Data-Qtr2'!P70,0.1,IF(ISBLANK('Data-Qtr2'!G70),"",(COUNTIF('Data-Qtr2'!G70,"Yes")+(0.1*COUNTIF('Data-Qtr2'!G70,"N/A"))))),"")</f>
        <v/>
      </c>
      <c r="H71" s="169" t="str">
        <f>IF(M71=1,IF('Data-Qtr2'!Q70,0.1,IF(ISBLANK('Data-Qtr2'!H70),"",((COUNTIF('Data-Qtr2'!H70,"Yes")+(0.1*COUNTIF('Data-Qtr2'!H70,"N/A")))))),"")</f>
        <v/>
      </c>
      <c r="I71" s="173" t="str">
        <f>IF(M71=1,IF(ISBLANK('Data-Qtr2'!I70),"",(COUNTIF('Data-Qtr2'!I70,"Yes")+(0.1*COUNTIF('Data-Qtr2'!I70,"N/A")))),"")</f>
        <v/>
      </c>
      <c r="J71" s="173" t="str">
        <f>IF(M71=1,IF(ISBLANK('Data-Qtr2'!J70),"",(COUNTIF('Data-Qtr2'!J70,"Yes")+(0.1*COUNTIF('Data-Qtr2'!J70,"N/A")))),"")</f>
        <v/>
      </c>
      <c r="K71" s="174" t="str">
        <f>IF(M71=1,IF(ISBLANK('Data-Qtr2'!K70),"",(COUNTIF('Data-Qtr2'!K70,"Yes")+(0.1*COUNTIF('Data-Qtr2'!K70,"N/A")))),"")</f>
        <v/>
      </c>
      <c r="L71" s="119">
        <f>COUNTIF('Data-Qtr2'!C70:K70,"")</f>
        <v>9</v>
      </c>
      <c r="M71" s="74">
        <f>IF('Data-Qtr2'!R70,"",IF(L71&lt;9,1,0))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IF(M72=1,IF('Data-Qtr2'!C71="","",(COUNTIF('Data-Qtr2'!C71,"Yes")+(0.1*COUNTIF('Data-Qtr2'!C71,"N/A")))),"")</f>
        <v/>
      </c>
      <c r="D72" s="172" t="str">
        <f>IF(M72=1,IF(ISBLANK('Data-Qtr2'!D71),"",(COUNTIF('Data-Qtr2'!D71,"Yes")+(0.1*COUNTIF('Data-Qtr2'!D71,"N/A")))),"")</f>
        <v/>
      </c>
      <c r="E72" s="172" t="str">
        <f>IF(M72=1,IF(ISBLANK('Data-Qtr2'!E71),"",(10*COUNTIF('Data-Qtr2'!E71,"Yes, nominated to self-administer")+COUNTIF('Data-Qtr2'!E71,"Yes, nominated NOT to self-administer"))),"")</f>
        <v/>
      </c>
      <c r="F72" s="172" t="str">
        <f>IF(M72=1,IF(ISBLANK('Data-Qtr2'!F71),"",(10*COUNTIF('Data-Qtr2'!F71,"Yes, reported difficulty swallowing medicines")+COUNTIF('Data-Qtr2'!F71,"Yes, reported NO difficulty swallowing medicines"))),"")</f>
        <v/>
      </c>
      <c r="G72" s="168" t="str">
        <f>IF(M72=1,IF('Data-Qtr2'!P71,0.1,IF(ISBLANK('Data-Qtr2'!G71),"",(COUNTIF('Data-Qtr2'!G71,"Yes")+(0.1*COUNTIF('Data-Qtr2'!G71,"N/A"))))),"")</f>
        <v/>
      </c>
      <c r="H72" s="169" t="str">
        <f>IF(M72=1,IF('Data-Qtr2'!Q71,0.1,IF(ISBLANK('Data-Qtr2'!H71),"",((COUNTIF('Data-Qtr2'!H71,"Yes")+(0.1*COUNTIF('Data-Qtr2'!H71,"N/A")))))),"")</f>
        <v/>
      </c>
      <c r="I72" s="173" t="str">
        <f>IF(M72=1,IF(ISBLANK('Data-Qtr2'!I71),"",(COUNTIF('Data-Qtr2'!I71,"Yes")+(0.1*COUNTIF('Data-Qtr2'!I71,"N/A")))),"")</f>
        <v/>
      </c>
      <c r="J72" s="173" t="str">
        <f>IF(M72=1,IF(ISBLANK('Data-Qtr2'!J71),"",(COUNTIF('Data-Qtr2'!J71,"Yes")+(0.1*COUNTIF('Data-Qtr2'!J71,"N/A")))),"")</f>
        <v/>
      </c>
      <c r="K72" s="174" t="str">
        <f>IF(M72=1,IF(ISBLANK('Data-Qtr2'!K71),"",(COUNTIF('Data-Qtr2'!K71,"Yes")+(0.1*COUNTIF('Data-Qtr2'!K71,"N/A")))),"")</f>
        <v/>
      </c>
      <c r="L72" s="119">
        <f>COUNTIF('Data-Qtr2'!C71:K71,"")</f>
        <v>9</v>
      </c>
      <c r="M72" s="74">
        <f>IF('Data-Qtr2'!R71,"",IF(L72&lt;9,1,0))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IF(M73=1,IF('Data-Qtr2'!C72="","",(COUNTIF('Data-Qtr2'!C72,"Yes")+(0.1*COUNTIF('Data-Qtr2'!C72,"N/A")))),"")</f>
        <v/>
      </c>
      <c r="D73" s="172" t="str">
        <f>IF(M73=1,IF(ISBLANK('Data-Qtr2'!D72),"",(COUNTIF('Data-Qtr2'!D72,"Yes")+(0.1*COUNTIF('Data-Qtr2'!D72,"N/A")))),"")</f>
        <v/>
      </c>
      <c r="E73" s="172" t="str">
        <f>IF(M73=1,IF(ISBLANK('Data-Qtr2'!E72),"",(10*COUNTIF('Data-Qtr2'!E72,"Yes, nominated to self-administer")+COUNTIF('Data-Qtr2'!E72,"Yes, nominated NOT to self-administer"))),"")</f>
        <v/>
      </c>
      <c r="F73" s="172" t="str">
        <f>IF(M73=1,IF(ISBLANK('Data-Qtr2'!F72),"",(10*COUNTIF('Data-Qtr2'!F72,"Yes, reported difficulty swallowing medicines")+COUNTIF('Data-Qtr2'!F72,"Yes, reported NO difficulty swallowing medicines"))),"")</f>
        <v/>
      </c>
      <c r="G73" s="168" t="str">
        <f>IF(M73=1,IF('Data-Qtr2'!P72,0.1,IF(ISBLANK('Data-Qtr2'!G72),"",(COUNTIF('Data-Qtr2'!G72,"Yes")+(0.1*COUNTIF('Data-Qtr2'!G72,"N/A"))))),"")</f>
        <v/>
      </c>
      <c r="H73" s="169" t="str">
        <f>IF(M73=1,IF('Data-Qtr2'!Q72,0.1,IF(ISBLANK('Data-Qtr2'!H72),"",((COUNTIF('Data-Qtr2'!H72,"Yes")+(0.1*COUNTIF('Data-Qtr2'!H72,"N/A")))))),"")</f>
        <v/>
      </c>
      <c r="I73" s="173" t="str">
        <f>IF(M73=1,IF(ISBLANK('Data-Qtr2'!I72),"",(COUNTIF('Data-Qtr2'!I72,"Yes")+(0.1*COUNTIF('Data-Qtr2'!I72,"N/A")))),"")</f>
        <v/>
      </c>
      <c r="J73" s="173" t="str">
        <f>IF(M73=1,IF(ISBLANK('Data-Qtr2'!J72),"",(COUNTIF('Data-Qtr2'!J72,"Yes")+(0.1*COUNTIF('Data-Qtr2'!J72,"N/A")))),"")</f>
        <v/>
      </c>
      <c r="K73" s="174" t="str">
        <f>IF(M73=1,IF(ISBLANK('Data-Qtr2'!K72),"",(COUNTIF('Data-Qtr2'!K72,"Yes")+(0.1*COUNTIF('Data-Qtr2'!K72,"N/A")))),"")</f>
        <v/>
      </c>
      <c r="L73" s="119">
        <f>COUNTIF('Data-Qtr2'!C72:K72,"")</f>
        <v>9</v>
      </c>
      <c r="M73" s="74">
        <f>IF('Data-Qtr2'!R72,"",IF(L73&lt;9,1,0))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IF(M74=1,IF('Data-Qtr2'!C73="","",(COUNTIF('Data-Qtr2'!C73,"Yes")+(0.1*COUNTIF('Data-Qtr2'!C73,"N/A")))),"")</f>
        <v/>
      </c>
      <c r="D74" s="172" t="str">
        <f>IF(M74=1,IF(ISBLANK('Data-Qtr2'!D73),"",(COUNTIF('Data-Qtr2'!D73,"Yes")+(0.1*COUNTIF('Data-Qtr2'!D73,"N/A")))),"")</f>
        <v/>
      </c>
      <c r="E74" s="172" t="str">
        <f>IF(M74=1,IF(ISBLANK('Data-Qtr2'!E73),"",(10*COUNTIF('Data-Qtr2'!E73,"Yes, nominated to self-administer")+COUNTIF('Data-Qtr2'!E73,"Yes, nominated NOT to self-administer"))),"")</f>
        <v/>
      </c>
      <c r="F74" s="172" t="str">
        <f>IF(M74=1,IF(ISBLANK('Data-Qtr2'!F73),"",(10*COUNTIF('Data-Qtr2'!F73,"Yes, reported difficulty swallowing medicines")+COUNTIF('Data-Qtr2'!F73,"Yes, reported NO difficulty swallowing medicines"))),"")</f>
        <v/>
      </c>
      <c r="G74" s="168" t="str">
        <f>IF(M74=1,IF('Data-Qtr2'!P73,0.1,IF(ISBLANK('Data-Qtr2'!G73),"",(COUNTIF('Data-Qtr2'!G73,"Yes")+(0.1*COUNTIF('Data-Qtr2'!G73,"N/A"))))),"")</f>
        <v/>
      </c>
      <c r="H74" s="169" t="str">
        <f>IF(M74=1,IF('Data-Qtr2'!Q73,0.1,IF(ISBLANK('Data-Qtr2'!H73),"",((COUNTIF('Data-Qtr2'!H73,"Yes")+(0.1*COUNTIF('Data-Qtr2'!H73,"N/A")))))),"")</f>
        <v/>
      </c>
      <c r="I74" s="173" t="str">
        <f>IF(M74=1,IF(ISBLANK('Data-Qtr2'!I73),"",(COUNTIF('Data-Qtr2'!I73,"Yes")+(0.1*COUNTIF('Data-Qtr2'!I73,"N/A")))),"")</f>
        <v/>
      </c>
      <c r="J74" s="173" t="str">
        <f>IF(M74=1,IF(ISBLANK('Data-Qtr2'!J73),"",(COUNTIF('Data-Qtr2'!J73,"Yes")+(0.1*COUNTIF('Data-Qtr2'!J73,"N/A")))),"")</f>
        <v/>
      </c>
      <c r="K74" s="174" t="str">
        <f>IF(M74=1,IF(ISBLANK('Data-Qtr2'!K73),"",(COUNTIF('Data-Qtr2'!K73,"Yes")+(0.1*COUNTIF('Data-Qtr2'!K73,"N/A")))),"")</f>
        <v/>
      </c>
      <c r="L74" s="119">
        <f>COUNTIF('Data-Qtr2'!C73:K73,"")</f>
        <v>9</v>
      </c>
      <c r="M74" s="74">
        <f>IF('Data-Qtr2'!R73,"",IF(L74&lt;9,1,0))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IF(M75=1,IF('Data-Qtr2'!C74="","",(COUNTIF('Data-Qtr2'!C74,"Yes")+(0.1*COUNTIF('Data-Qtr2'!C74,"N/A")))),"")</f>
        <v/>
      </c>
      <c r="D75" s="172" t="str">
        <f>IF(M75=1,IF(ISBLANK('Data-Qtr2'!D74),"",(COUNTIF('Data-Qtr2'!D74,"Yes")+(0.1*COUNTIF('Data-Qtr2'!D74,"N/A")))),"")</f>
        <v/>
      </c>
      <c r="E75" s="172" t="str">
        <f>IF(M75=1,IF(ISBLANK('Data-Qtr2'!E74),"",(10*COUNTIF('Data-Qtr2'!E74,"Yes, nominated to self-administer")+COUNTIF('Data-Qtr2'!E74,"Yes, nominated NOT to self-administer"))),"")</f>
        <v/>
      </c>
      <c r="F75" s="172" t="str">
        <f>IF(M75=1,IF(ISBLANK('Data-Qtr2'!F74),"",(10*COUNTIF('Data-Qtr2'!F74,"Yes, reported difficulty swallowing medicines")+COUNTIF('Data-Qtr2'!F74,"Yes, reported NO difficulty swallowing medicines"))),"")</f>
        <v/>
      </c>
      <c r="G75" s="168" t="str">
        <f>IF(M75=1,IF('Data-Qtr2'!P74,0.1,IF(ISBLANK('Data-Qtr2'!G74),"",(COUNTIF('Data-Qtr2'!G74,"Yes")+(0.1*COUNTIF('Data-Qtr2'!G74,"N/A"))))),"")</f>
        <v/>
      </c>
      <c r="H75" s="169" t="str">
        <f>IF(M75=1,IF('Data-Qtr2'!Q74,0.1,IF(ISBLANK('Data-Qtr2'!H74),"",((COUNTIF('Data-Qtr2'!H74,"Yes")+(0.1*COUNTIF('Data-Qtr2'!H74,"N/A")))))),"")</f>
        <v/>
      </c>
      <c r="I75" s="173" t="str">
        <f>IF(M75=1,IF(ISBLANK('Data-Qtr2'!I74),"",(COUNTIF('Data-Qtr2'!I74,"Yes")+(0.1*COUNTIF('Data-Qtr2'!I74,"N/A")))),"")</f>
        <v/>
      </c>
      <c r="J75" s="173" t="str">
        <f>IF(M75=1,IF(ISBLANK('Data-Qtr2'!J74),"",(COUNTIF('Data-Qtr2'!J74,"Yes")+(0.1*COUNTIF('Data-Qtr2'!J74,"N/A")))),"")</f>
        <v/>
      </c>
      <c r="K75" s="174" t="str">
        <f>IF(M75=1,IF(ISBLANK('Data-Qtr2'!K74),"",(COUNTIF('Data-Qtr2'!K74,"Yes")+(0.1*COUNTIF('Data-Qtr2'!K74,"N/A")))),"")</f>
        <v/>
      </c>
      <c r="L75" s="119">
        <f>COUNTIF('Data-Qtr2'!C74:K74,"")</f>
        <v>9</v>
      </c>
      <c r="M75" s="74">
        <f>IF('Data-Qtr2'!R74,"",IF(L75&lt;9,1,0))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IF(M76=1,IF('Data-Qtr2'!C75="","",(COUNTIF('Data-Qtr2'!C75,"Yes")+(0.1*COUNTIF('Data-Qtr2'!C75,"N/A")))),"")</f>
        <v/>
      </c>
      <c r="D76" s="172" t="str">
        <f>IF(M76=1,IF(ISBLANK('Data-Qtr2'!D75),"",(COUNTIF('Data-Qtr2'!D75,"Yes")+(0.1*COUNTIF('Data-Qtr2'!D75,"N/A")))),"")</f>
        <v/>
      </c>
      <c r="E76" s="172" t="str">
        <f>IF(M76=1,IF(ISBLANK('Data-Qtr2'!E75),"",(10*COUNTIF('Data-Qtr2'!E75,"Yes, nominated to self-administer")+COUNTIF('Data-Qtr2'!E75,"Yes, nominated NOT to self-administer"))),"")</f>
        <v/>
      </c>
      <c r="F76" s="172" t="str">
        <f>IF(M76=1,IF(ISBLANK('Data-Qtr2'!F75),"",(10*COUNTIF('Data-Qtr2'!F75,"Yes, reported difficulty swallowing medicines")+COUNTIF('Data-Qtr2'!F75,"Yes, reported NO difficulty swallowing medicines"))),"")</f>
        <v/>
      </c>
      <c r="G76" s="168" t="str">
        <f>IF(M76=1,IF('Data-Qtr2'!P75,0.1,IF(ISBLANK('Data-Qtr2'!G75),"",(COUNTIF('Data-Qtr2'!G75,"Yes")+(0.1*COUNTIF('Data-Qtr2'!G75,"N/A"))))),"")</f>
        <v/>
      </c>
      <c r="H76" s="169" t="str">
        <f>IF(M76=1,IF('Data-Qtr2'!Q75,0.1,IF(ISBLANK('Data-Qtr2'!H75),"",((COUNTIF('Data-Qtr2'!H75,"Yes")+(0.1*COUNTIF('Data-Qtr2'!H75,"N/A")))))),"")</f>
        <v/>
      </c>
      <c r="I76" s="173" t="str">
        <f>IF(M76=1,IF(ISBLANK('Data-Qtr2'!I75),"",(COUNTIF('Data-Qtr2'!I75,"Yes")+(0.1*COUNTIF('Data-Qtr2'!I75,"N/A")))),"")</f>
        <v/>
      </c>
      <c r="J76" s="173" t="str">
        <f>IF(M76=1,IF(ISBLANK('Data-Qtr2'!J75),"",(COUNTIF('Data-Qtr2'!J75,"Yes")+(0.1*COUNTIF('Data-Qtr2'!J75,"N/A")))),"")</f>
        <v/>
      </c>
      <c r="K76" s="174" t="str">
        <f>IF(M76=1,IF(ISBLANK('Data-Qtr2'!K75),"",(COUNTIF('Data-Qtr2'!K75,"Yes")+(0.1*COUNTIF('Data-Qtr2'!K75,"N/A")))),"")</f>
        <v/>
      </c>
      <c r="L76" s="148">
        <f>COUNTIF('Data-Qtr2'!C75:K75,"")</f>
        <v>9</v>
      </c>
      <c r="M76" s="74">
        <f>IF('Data-Qtr2'!R75,"",IF(L76&lt;9,1,0))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IF(M77=1,IF('Data-Qtr2'!C76="","",(COUNTIF('Data-Qtr2'!C76,"Yes")+(0.1*COUNTIF('Data-Qtr2'!C76,"N/A")))),"")</f>
        <v/>
      </c>
      <c r="D77" s="172" t="str">
        <f>IF(M77=1,IF(ISBLANK('Data-Qtr2'!D76),"",(COUNTIF('Data-Qtr2'!D76,"Yes")+(0.1*COUNTIF('Data-Qtr2'!D76,"N/A")))),"")</f>
        <v/>
      </c>
      <c r="E77" s="172" t="str">
        <f>IF(M77=1,IF(ISBLANK('Data-Qtr2'!E76),"",(10*COUNTIF('Data-Qtr2'!E76,"Yes, nominated to self-administer")+COUNTIF('Data-Qtr2'!E76,"Yes, nominated NOT to self-administer"))),"")</f>
        <v/>
      </c>
      <c r="F77" s="172" t="str">
        <f>IF(M77=1,IF(ISBLANK('Data-Qtr2'!F76),"",(10*COUNTIF('Data-Qtr2'!F76,"Yes, reported difficulty swallowing medicines")+COUNTIF('Data-Qtr2'!F76,"Yes, reported NO difficulty swallowing medicines"))),"")</f>
        <v/>
      </c>
      <c r="G77" s="168" t="str">
        <f>IF(M77=1,IF('Data-Qtr2'!P76,0.1,IF(ISBLANK('Data-Qtr2'!G76),"",(COUNTIF('Data-Qtr2'!G76,"Yes")+(0.1*COUNTIF('Data-Qtr2'!G76,"N/A"))))),"")</f>
        <v/>
      </c>
      <c r="H77" s="169" t="str">
        <f>IF(M77=1,IF('Data-Qtr2'!Q76,0.1,IF(ISBLANK('Data-Qtr2'!H76),"",((COUNTIF('Data-Qtr2'!H76,"Yes")+(0.1*COUNTIF('Data-Qtr2'!H76,"N/A")))))),"")</f>
        <v/>
      </c>
      <c r="I77" s="173" t="str">
        <f>IF(M77=1,IF(ISBLANK('Data-Qtr2'!I76),"",(COUNTIF('Data-Qtr2'!I76,"Yes")+(0.1*COUNTIF('Data-Qtr2'!I76,"N/A")))),"")</f>
        <v/>
      </c>
      <c r="J77" s="173" t="str">
        <f>IF(M77=1,IF(ISBLANK('Data-Qtr2'!J76),"",(COUNTIF('Data-Qtr2'!J76,"Yes")+(0.1*COUNTIF('Data-Qtr2'!J76,"N/A")))),"")</f>
        <v/>
      </c>
      <c r="K77" s="174" t="str">
        <f>IF(M77=1,IF(ISBLANK('Data-Qtr2'!K76),"",(COUNTIF('Data-Qtr2'!K76,"Yes")+(0.1*COUNTIF('Data-Qtr2'!K76,"N/A")))),"")</f>
        <v/>
      </c>
      <c r="L77" s="119">
        <f>COUNTIF('Data-Qtr2'!C76:K76,"")</f>
        <v>9</v>
      </c>
      <c r="M77" s="74">
        <f>IF('Data-Qtr2'!R76,"",IF(L77&lt;9,1,0))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IF(M78=1,IF('Data-Qtr2'!C77="","",(COUNTIF('Data-Qtr2'!C77,"Yes")+(0.1*COUNTIF('Data-Qtr2'!C77,"N/A")))),"")</f>
        <v/>
      </c>
      <c r="D78" s="172" t="str">
        <f>IF(M78=1,IF(ISBLANK('Data-Qtr2'!D77),"",(COUNTIF('Data-Qtr2'!D77,"Yes")+(0.1*COUNTIF('Data-Qtr2'!D77,"N/A")))),"")</f>
        <v/>
      </c>
      <c r="E78" s="172" t="str">
        <f>IF(M78=1,IF(ISBLANK('Data-Qtr2'!E77),"",(10*COUNTIF('Data-Qtr2'!E77,"Yes, nominated to self-administer")+COUNTIF('Data-Qtr2'!E77,"Yes, nominated NOT to self-administer"))),"")</f>
        <v/>
      </c>
      <c r="F78" s="172" t="str">
        <f>IF(M78=1,IF(ISBLANK('Data-Qtr2'!F77),"",(10*COUNTIF('Data-Qtr2'!F77,"Yes, reported difficulty swallowing medicines")+COUNTIF('Data-Qtr2'!F77,"Yes, reported NO difficulty swallowing medicines"))),"")</f>
        <v/>
      </c>
      <c r="G78" s="168" t="str">
        <f>IF(M78=1,IF('Data-Qtr2'!P77,0.1,IF(ISBLANK('Data-Qtr2'!G77),"",(COUNTIF('Data-Qtr2'!G77,"Yes")+(0.1*COUNTIF('Data-Qtr2'!G77,"N/A"))))),"")</f>
        <v/>
      </c>
      <c r="H78" s="169" t="str">
        <f>IF(M78=1,IF('Data-Qtr2'!Q77,0.1,IF(ISBLANK('Data-Qtr2'!H77),"",((COUNTIF('Data-Qtr2'!H77,"Yes")+(0.1*COUNTIF('Data-Qtr2'!H77,"N/A")))))),"")</f>
        <v/>
      </c>
      <c r="I78" s="173" t="str">
        <f>IF(M78=1,IF(ISBLANK('Data-Qtr2'!I77),"",(COUNTIF('Data-Qtr2'!I77,"Yes")+(0.1*COUNTIF('Data-Qtr2'!I77,"N/A")))),"")</f>
        <v/>
      </c>
      <c r="J78" s="173" t="str">
        <f>IF(M78=1,IF(ISBLANK('Data-Qtr2'!J77),"",(COUNTIF('Data-Qtr2'!J77,"Yes")+(0.1*COUNTIF('Data-Qtr2'!J77,"N/A")))),"")</f>
        <v/>
      </c>
      <c r="K78" s="174" t="str">
        <f>IF(M78=1,IF(ISBLANK('Data-Qtr2'!K77),"",(COUNTIF('Data-Qtr2'!K77,"Yes")+(0.1*COUNTIF('Data-Qtr2'!K77,"N/A")))),"")</f>
        <v/>
      </c>
      <c r="L78" s="119">
        <f>COUNTIF('Data-Qtr2'!C77:K77,"")</f>
        <v>9</v>
      </c>
      <c r="M78" s="74">
        <f>IF('Data-Qtr2'!R77,"",IF(L78&lt;9,1,0))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IF(M79=1,IF('Data-Qtr2'!C78="","",(COUNTIF('Data-Qtr2'!C78,"Yes")+(0.1*COUNTIF('Data-Qtr2'!C78,"N/A")))),"")</f>
        <v/>
      </c>
      <c r="D79" s="172" t="str">
        <f>IF(M79=1,IF(ISBLANK('Data-Qtr2'!D78),"",(COUNTIF('Data-Qtr2'!D78,"Yes")+(0.1*COUNTIF('Data-Qtr2'!D78,"N/A")))),"")</f>
        <v/>
      </c>
      <c r="E79" s="172" t="str">
        <f>IF(M79=1,IF(ISBLANK('Data-Qtr2'!E78),"",(10*COUNTIF('Data-Qtr2'!E78,"Yes, nominated to self-administer")+COUNTIF('Data-Qtr2'!E78,"Yes, nominated NOT to self-administer"))),"")</f>
        <v/>
      </c>
      <c r="F79" s="172" t="str">
        <f>IF(M79=1,IF(ISBLANK('Data-Qtr2'!F78),"",(10*COUNTIF('Data-Qtr2'!F78,"Yes, reported difficulty swallowing medicines")+COUNTIF('Data-Qtr2'!F78,"Yes, reported NO difficulty swallowing medicines"))),"")</f>
        <v/>
      </c>
      <c r="G79" s="168" t="str">
        <f>IF(M79=1,IF('Data-Qtr2'!P78,0.1,IF(ISBLANK('Data-Qtr2'!G78),"",(COUNTIF('Data-Qtr2'!G78,"Yes")+(0.1*COUNTIF('Data-Qtr2'!G78,"N/A"))))),"")</f>
        <v/>
      </c>
      <c r="H79" s="169" t="str">
        <f>IF(M79=1,IF('Data-Qtr2'!Q78,0.1,IF(ISBLANK('Data-Qtr2'!H78),"",((COUNTIF('Data-Qtr2'!H78,"Yes")+(0.1*COUNTIF('Data-Qtr2'!H78,"N/A")))))),"")</f>
        <v/>
      </c>
      <c r="I79" s="173" t="str">
        <f>IF(M79=1,IF(ISBLANK('Data-Qtr2'!I78),"",(COUNTIF('Data-Qtr2'!I78,"Yes")+(0.1*COUNTIF('Data-Qtr2'!I78,"N/A")))),"")</f>
        <v/>
      </c>
      <c r="J79" s="173" t="str">
        <f>IF(M79=1,IF(ISBLANK('Data-Qtr2'!J78),"",(COUNTIF('Data-Qtr2'!J78,"Yes")+(0.1*COUNTIF('Data-Qtr2'!J78,"N/A")))),"")</f>
        <v/>
      </c>
      <c r="K79" s="174" t="str">
        <f>IF(M79=1,IF(ISBLANK('Data-Qtr2'!K78),"",(COUNTIF('Data-Qtr2'!K78,"Yes")+(0.1*COUNTIF('Data-Qtr2'!K78,"N/A")))),"")</f>
        <v/>
      </c>
      <c r="L79" s="119">
        <f>COUNTIF('Data-Qtr2'!C78:K78,"")</f>
        <v>9</v>
      </c>
      <c r="M79" s="74">
        <f>IF('Data-Qtr2'!R78,"",IF(L79&lt;9,1,0))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IF(M80=1,IF('Data-Qtr2'!C79="","",(COUNTIF('Data-Qtr2'!C79,"Yes")+(0.1*COUNTIF('Data-Qtr2'!C79,"N/A")))),"")</f>
        <v/>
      </c>
      <c r="D80" s="172" t="str">
        <f>IF(M80=1,IF(ISBLANK('Data-Qtr2'!D79),"",(COUNTIF('Data-Qtr2'!D79,"Yes")+(0.1*COUNTIF('Data-Qtr2'!D79,"N/A")))),"")</f>
        <v/>
      </c>
      <c r="E80" s="172" t="str">
        <f>IF(M80=1,IF(ISBLANK('Data-Qtr2'!E79),"",(10*COUNTIF('Data-Qtr2'!E79,"Yes, nominated to self-administer")+COUNTIF('Data-Qtr2'!E79,"Yes, nominated NOT to self-administer"))),"")</f>
        <v/>
      </c>
      <c r="F80" s="172" t="str">
        <f>IF(M80=1,IF(ISBLANK('Data-Qtr2'!F79),"",(10*COUNTIF('Data-Qtr2'!F79,"Yes, reported difficulty swallowing medicines")+COUNTIF('Data-Qtr2'!F79,"Yes, reported NO difficulty swallowing medicines"))),"")</f>
        <v/>
      </c>
      <c r="G80" s="168" t="str">
        <f>IF(M80=1,IF('Data-Qtr2'!P79,0.1,IF(ISBLANK('Data-Qtr2'!G79),"",(COUNTIF('Data-Qtr2'!G79,"Yes")+(0.1*COUNTIF('Data-Qtr2'!G79,"N/A"))))),"")</f>
        <v/>
      </c>
      <c r="H80" s="169" t="str">
        <f>IF(M80=1,IF('Data-Qtr2'!Q79,0.1,IF(ISBLANK('Data-Qtr2'!H79),"",((COUNTIF('Data-Qtr2'!H79,"Yes")+(0.1*COUNTIF('Data-Qtr2'!H79,"N/A")))))),"")</f>
        <v/>
      </c>
      <c r="I80" s="173" t="str">
        <f>IF(M80=1,IF(ISBLANK('Data-Qtr2'!I79),"",(COUNTIF('Data-Qtr2'!I79,"Yes")+(0.1*COUNTIF('Data-Qtr2'!I79,"N/A")))),"")</f>
        <v/>
      </c>
      <c r="J80" s="173" t="str">
        <f>IF(M80=1,IF(ISBLANK('Data-Qtr2'!J79),"",(COUNTIF('Data-Qtr2'!J79,"Yes")+(0.1*COUNTIF('Data-Qtr2'!J79,"N/A")))),"")</f>
        <v/>
      </c>
      <c r="K80" s="174" t="str">
        <f>IF(M80=1,IF(ISBLANK('Data-Qtr2'!K79),"",(COUNTIF('Data-Qtr2'!K79,"Yes")+(0.1*COUNTIF('Data-Qtr2'!K79,"N/A")))),"")</f>
        <v/>
      </c>
      <c r="L80" s="119">
        <f>COUNTIF('Data-Qtr2'!C79:K79,"")</f>
        <v>9</v>
      </c>
      <c r="M80" s="74">
        <f>IF('Data-Qtr2'!R79,"",IF(L80&lt;9,1,0))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IF(M81=1,IF('Data-Qtr2'!C80="","",(COUNTIF('Data-Qtr2'!C80,"Yes")+(0.1*COUNTIF('Data-Qtr2'!C80,"N/A")))),"")</f>
        <v/>
      </c>
      <c r="D81" s="172" t="str">
        <f>IF(M81=1,IF(ISBLANK('Data-Qtr2'!D80),"",(COUNTIF('Data-Qtr2'!D80,"Yes")+(0.1*COUNTIF('Data-Qtr2'!D80,"N/A")))),"")</f>
        <v/>
      </c>
      <c r="E81" s="172" t="str">
        <f>IF(M81=1,IF(ISBLANK('Data-Qtr2'!E80),"",(10*COUNTIF('Data-Qtr2'!E80,"Yes, nominated to self-administer")+COUNTIF('Data-Qtr2'!E80,"Yes, nominated NOT to self-administer"))),"")</f>
        <v/>
      </c>
      <c r="F81" s="172" t="str">
        <f>IF(M81=1,IF(ISBLANK('Data-Qtr2'!F80),"",(10*COUNTIF('Data-Qtr2'!F80,"Yes, reported difficulty swallowing medicines")+COUNTIF('Data-Qtr2'!F80,"Yes, reported NO difficulty swallowing medicines"))),"")</f>
        <v/>
      </c>
      <c r="G81" s="168" t="str">
        <f>IF(M81=1,IF('Data-Qtr2'!P80,0.1,IF(ISBLANK('Data-Qtr2'!G80),"",(COUNTIF('Data-Qtr2'!G80,"Yes")+(0.1*COUNTIF('Data-Qtr2'!G80,"N/A"))))),"")</f>
        <v/>
      </c>
      <c r="H81" s="169" t="str">
        <f>IF(M81=1,IF('Data-Qtr2'!Q80,0.1,IF(ISBLANK('Data-Qtr2'!H80),"",((COUNTIF('Data-Qtr2'!H80,"Yes")+(0.1*COUNTIF('Data-Qtr2'!H80,"N/A")))))),"")</f>
        <v/>
      </c>
      <c r="I81" s="173" t="str">
        <f>IF(M81=1,IF(ISBLANK('Data-Qtr2'!I80),"",(COUNTIF('Data-Qtr2'!I80,"Yes")+(0.1*COUNTIF('Data-Qtr2'!I80,"N/A")))),"")</f>
        <v/>
      </c>
      <c r="J81" s="173" t="str">
        <f>IF(M81=1,IF(ISBLANK('Data-Qtr2'!J80),"",(COUNTIF('Data-Qtr2'!J80,"Yes")+(0.1*COUNTIF('Data-Qtr2'!J80,"N/A")))),"")</f>
        <v/>
      </c>
      <c r="K81" s="174" t="str">
        <f>IF(M81=1,IF(ISBLANK('Data-Qtr2'!K80),"",(COUNTIF('Data-Qtr2'!K80,"Yes")+(0.1*COUNTIF('Data-Qtr2'!K80,"N/A")))),"")</f>
        <v/>
      </c>
      <c r="L81" s="119">
        <f>COUNTIF('Data-Qtr2'!C80:K80,"")</f>
        <v>9</v>
      </c>
      <c r="M81" s="74">
        <f>IF('Data-Qtr2'!R80,"",IF(L81&lt;9,1,0))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IF(M82=1,IF('Data-Qtr2'!C81="","",(COUNTIF('Data-Qtr2'!C81,"Yes")+(0.1*COUNTIF('Data-Qtr2'!C81,"N/A")))),"")</f>
        <v/>
      </c>
      <c r="D82" s="172" t="str">
        <f>IF(M82=1,IF(ISBLANK('Data-Qtr2'!D81),"",(COUNTIF('Data-Qtr2'!D81,"Yes")+(0.1*COUNTIF('Data-Qtr2'!D81,"N/A")))),"")</f>
        <v/>
      </c>
      <c r="E82" s="172" t="str">
        <f>IF(M82=1,IF(ISBLANK('Data-Qtr2'!E81),"",(10*COUNTIF('Data-Qtr2'!E81,"Yes, nominated to self-administer")+COUNTIF('Data-Qtr2'!E81,"Yes, nominated NOT to self-administer"))),"")</f>
        <v/>
      </c>
      <c r="F82" s="172" t="str">
        <f>IF(M82=1,IF(ISBLANK('Data-Qtr2'!F81),"",(10*COUNTIF('Data-Qtr2'!F81,"Yes, reported difficulty swallowing medicines")+COUNTIF('Data-Qtr2'!F81,"Yes, reported NO difficulty swallowing medicines"))),"")</f>
        <v/>
      </c>
      <c r="G82" s="168" t="str">
        <f>IF(M82=1,IF('Data-Qtr2'!P81,0.1,IF(ISBLANK('Data-Qtr2'!G81),"",(COUNTIF('Data-Qtr2'!G81,"Yes")+(0.1*COUNTIF('Data-Qtr2'!G81,"N/A"))))),"")</f>
        <v/>
      </c>
      <c r="H82" s="169" t="str">
        <f>IF(M82=1,IF('Data-Qtr2'!Q81,0.1,IF(ISBLANK('Data-Qtr2'!H81),"",((COUNTIF('Data-Qtr2'!H81,"Yes")+(0.1*COUNTIF('Data-Qtr2'!H81,"N/A")))))),"")</f>
        <v/>
      </c>
      <c r="I82" s="173" t="str">
        <f>IF(M82=1,IF(ISBLANK('Data-Qtr2'!I81),"",(COUNTIF('Data-Qtr2'!I81,"Yes")+(0.1*COUNTIF('Data-Qtr2'!I81,"N/A")))),"")</f>
        <v/>
      </c>
      <c r="J82" s="173" t="str">
        <f>IF(M82=1,IF(ISBLANK('Data-Qtr2'!J81),"",(COUNTIF('Data-Qtr2'!J81,"Yes")+(0.1*COUNTIF('Data-Qtr2'!J81,"N/A")))),"")</f>
        <v/>
      </c>
      <c r="K82" s="174" t="str">
        <f>IF(M82=1,IF(ISBLANK('Data-Qtr2'!K81),"",(COUNTIF('Data-Qtr2'!K81,"Yes")+(0.1*COUNTIF('Data-Qtr2'!K81,"N/A")))),"")</f>
        <v/>
      </c>
      <c r="L82" s="119">
        <f>COUNTIF('Data-Qtr2'!C81:K81,"")</f>
        <v>9</v>
      </c>
      <c r="M82" s="74">
        <f>IF('Data-Qtr2'!R81,"",IF(L82&lt;9,1,0))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IF(M83=1,IF('Data-Qtr2'!C82="","",(COUNTIF('Data-Qtr2'!C82,"Yes")+(0.1*COUNTIF('Data-Qtr2'!C82,"N/A")))),"")</f>
        <v/>
      </c>
      <c r="D83" s="172" t="str">
        <f>IF(M83=1,IF(ISBLANK('Data-Qtr2'!D82),"",(COUNTIF('Data-Qtr2'!D82,"Yes")+(0.1*COUNTIF('Data-Qtr2'!D82,"N/A")))),"")</f>
        <v/>
      </c>
      <c r="E83" s="172" t="str">
        <f>IF(M83=1,IF(ISBLANK('Data-Qtr2'!E82),"",(10*COUNTIF('Data-Qtr2'!E82,"Yes, nominated to self-administer")+COUNTIF('Data-Qtr2'!E82,"Yes, nominated NOT to self-administer"))),"")</f>
        <v/>
      </c>
      <c r="F83" s="172" t="str">
        <f>IF(M83=1,IF(ISBLANK('Data-Qtr2'!F82),"",(10*COUNTIF('Data-Qtr2'!F82,"Yes, reported difficulty swallowing medicines")+COUNTIF('Data-Qtr2'!F82,"Yes, reported NO difficulty swallowing medicines"))),"")</f>
        <v/>
      </c>
      <c r="G83" s="168" t="str">
        <f>IF(M83=1,IF('Data-Qtr2'!P82,0.1,IF(ISBLANK('Data-Qtr2'!G82),"",(COUNTIF('Data-Qtr2'!G82,"Yes")+(0.1*COUNTIF('Data-Qtr2'!G82,"N/A"))))),"")</f>
        <v/>
      </c>
      <c r="H83" s="169" t="str">
        <f>IF(M83=1,IF('Data-Qtr2'!Q82,0.1,IF(ISBLANK('Data-Qtr2'!H82),"",((COUNTIF('Data-Qtr2'!H82,"Yes")+(0.1*COUNTIF('Data-Qtr2'!H82,"N/A")))))),"")</f>
        <v/>
      </c>
      <c r="I83" s="173" t="str">
        <f>IF(M83=1,IF(ISBLANK('Data-Qtr2'!I82),"",(COUNTIF('Data-Qtr2'!I82,"Yes")+(0.1*COUNTIF('Data-Qtr2'!I82,"N/A")))),"")</f>
        <v/>
      </c>
      <c r="J83" s="173" t="str">
        <f>IF(M83=1,IF(ISBLANK('Data-Qtr2'!J82),"",(COUNTIF('Data-Qtr2'!J82,"Yes")+(0.1*COUNTIF('Data-Qtr2'!J82,"N/A")))),"")</f>
        <v/>
      </c>
      <c r="K83" s="174" t="str">
        <f>IF(M83=1,IF(ISBLANK('Data-Qtr2'!K82),"",(COUNTIF('Data-Qtr2'!K82,"Yes")+(0.1*COUNTIF('Data-Qtr2'!K82,"N/A")))),"")</f>
        <v/>
      </c>
      <c r="L83" s="119">
        <f>COUNTIF('Data-Qtr2'!C82:K82,"")</f>
        <v>9</v>
      </c>
      <c r="M83" s="74">
        <f>IF('Data-Qtr2'!R82,"",IF(L83&lt;9,1,0))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IF(M84=1,IF('Data-Qtr2'!C83="","",(COUNTIF('Data-Qtr2'!C83,"Yes")+(0.1*COUNTIF('Data-Qtr2'!C83,"N/A")))),"")</f>
        <v/>
      </c>
      <c r="D84" s="172" t="str">
        <f>IF(M84=1,IF(ISBLANK('Data-Qtr2'!D83),"",(COUNTIF('Data-Qtr2'!D83,"Yes")+(0.1*COUNTIF('Data-Qtr2'!D83,"N/A")))),"")</f>
        <v/>
      </c>
      <c r="E84" s="172" t="str">
        <f>IF(M84=1,IF(ISBLANK('Data-Qtr2'!E83),"",(10*COUNTIF('Data-Qtr2'!E83,"Yes, nominated to self-administer")+COUNTIF('Data-Qtr2'!E83,"Yes, nominated NOT to self-administer"))),"")</f>
        <v/>
      </c>
      <c r="F84" s="172" t="str">
        <f>IF(M84=1,IF(ISBLANK('Data-Qtr2'!F83),"",(10*COUNTIF('Data-Qtr2'!F83,"Yes, reported difficulty swallowing medicines")+COUNTIF('Data-Qtr2'!F83,"Yes, reported NO difficulty swallowing medicines"))),"")</f>
        <v/>
      </c>
      <c r="G84" s="168" t="str">
        <f>IF(M84=1,IF('Data-Qtr2'!P83,0.1,IF(ISBLANK('Data-Qtr2'!G83),"",(COUNTIF('Data-Qtr2'!G83,"Yes")+(0.1*COUNTIF('Data-Qtr2'!G83,"N/A"))))),"")</f>
        <v/>
      </c>
      <c r="H84" s="169" t="str">
        <f>IF(M84=1,IF('Data-Qtr2'!Q83,0.1,IF(ISBLANK('Data-Qtr2'!H83),"",((COUNTIF('Data-Qtr2'!H83,"Yes")+(0.1*COUNTIF('Data-Qtr2'!H83,"N/A")))))),"")</f>
        <v/>
      </c>
      <c r="I84" s="173" t="str">
        <f>IF(M84=1,IF(ISBLANK('Data-Qtr2'!I83),"",(COUNTIF('Data-Qtr2'!I83,"Yes")+(0.1*COUNTIF('Data-Qtr2'!I83,"N/A")))),"")</f>
        <v/>
      </c>
      <c r="J84" s="173" t="str">
        <f>IF(M84=1,IF(ISBLANK('Data-Qtr2'!J83),"",(COUNTIF('Data-Qtr2'!J83,"Yes")+(0.1*COUNTIF('Data-Qtr2'!J83,"N/A")))),"")</f>
        <v/>
      </c>
      <c r="K84" s="174" t="str">
        <f>IF(M84=1,IF(ISBLANK('Data-Qtr2'!K83),"",(COUNTIF('Data-Qtr2'!K83,"Yes")+(0.1*COUNTIF('Data-Qtr2'!K83,"N/A")))),"")</f>
        <v/>
      </c>
      <c r="L84" s="119">
        <f>COUNTIF('Data-Qtr2'!C83:K83,"")</f>
        <v>9</v>
      </c>
      <c r="M84" s="74">
        <f>IF('Data-Qtr2'!R83,"",IF(L84&lt;9,1,0))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IF(M85=1,IF('Data-Qtr2'!C84="","",(COUNTIF('Data-Qtr2'!C84,"Yes")+(0.1*COUNTIF('Data-Qtr2'!C84,"N/A")))),"")</f>
        <v/>
      </c>
      <c r="D85" s="172" t="str">
        <f>IF(M85=1,IF(ISBLANK('Data-Qtr2'!D84),"",(COUNTIF('Data-Qtr2'!D84,"Yes")+(0.1*COUNTIF('Data-Qtr2'!D84,"N/A")))),"")</f>
        <v/>
      </c>
      <c r="E85" s="172" t="str">
        <f>IF(M85=1,IF(ISBLANK('Data-Qtr2'!E84),"",(10*COUNTIF('Data-Qtr2'!E84,"Yes, nominated to self-administer")+COUNTIF('Data-Qtr2'!E84,"Yes, nominated NOT to self-administer"))),"")</f>
        <v/>
      </c>
      <c r="F85" s="172" t="str">
        <f>IF(M85=1,IF(ISBLANK('Data-Qtr2'!F84),"",(10*COUNTIF('Data-Qtr2'!F84,"Yes, reported difficulty swallowing medicines")+COUNTIF('Data-Qtr2'!F84,"Yes, reported NO difficulty swallowing medicines"))),"")</f>
        <v/>
      </c>
      <c r="G85" s="168" t="str">
        <f>IF(M85=1,IF('Data-Qtr2'!P84,0.1,IF(ISBLANK('Data-Qtr2'!G84),"",(COUNTIF('Data-Qtr2'!G84,"Yes")+(0.1*COUNTIF('Data-Qtr2'!G84,"N/A"))))),"")</f>
        <v/>
      </c>
      <c r="H85" s="169" t="str">
        <f>IF(M85=1,IF('Data-Qtr2'!Q84,0.1,IF(ISBLANK('Data-Qtr2'!H84),"",((COUNTIF('Data-Qtr2'!H84,"Yes")+(0.1*COUNTIF('Data-Qtr2'!H84,"N/A")))))),"")</f>
        <v/>
      </c>
      <c r="I85" s="173" t="str">
        <f>IF(M85=1,IF(ISBLANK('Data-Qtr2'!I84),"",(COUNTIF('Data-Qtr2'!I84,"Yes")+(0.1*COUNTIF('Data-Qtr2'!I84,"N/A")))),"")</f>
        <v/>
      </c>
      <c r="J85" s="173" t="str">
        <f>IF(M85=1,IF(ISBLANK('Data-Qtr2'!J84),"",(COUNTIF('Data-Qtr2'!J84,"Yes")+(0.1*COUNTIF('Data-Qtr2'!J84,"N/A")))),"")</f>
        <v/>
      </c>
      <c r="K85" s="174" t="str">
        <f>IF(M85=1,IF(ISBLANK('Data-Qtr2'!K84),"",(COUNTIF('Data-Qtr2'!K84,"Yes")+(0.1*COUNTIF('Data-Qtr2'!K84,"N/A")))),"")</f>
        <v/>
      </c>
      <c r="L85" s="119">
        <f>COUNTIF('Data-Qtr2'!C84:K84,"")</f>
        <v>9</v>
      </c>
      <c r="M85" s="74">
        <f>IF('Data-Qtr2'!R84,"",IF(L85&lt;9,1,0))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IF(M86=1,IF('Data-Qtr2'!C85="","",(COUNTIF('Data-Qtr2'!C85,"Yes")+(0.1*COUNTIF('Data-Qtr2'!C85,"N/A")))),"")</f>
        <v/>
      </c>
      <c r="D86" s="172" t="str">
        <f>IF(M86=1,IF(ISBLANK('Data-Qtr2'!D85),"",(COUNTIF('Data-Qtr2'!D85,"Yes")+(0.1*COUNTIF('Data-Qtr2'!D85,"N/A")))),"")</f>
        <v/>
      </c>
      <c r="E86" s="172" t="str">
        <f>IF(M86=1,IF(ISBLANK('Data-Qtr2'!E85),"",(10*COUNTIF('Data-Qtr2'!E85,"Yes, nominated to self-administer")+COUNTIF('Data-Qtr2'!E85,"Yes, nominated NOT to self-administer"))),"")</f>
        <v/>
      </c>
      <c r="F86" s="172" t="str">
        <f>IF(M86=1,IF(ISBLANK('Data-Qtr2'!F85),"",(10*COUNTIF('Data-Qtr2'!F85,"Yes, reported difficulty swallowing medicines")+COUNTIF('Data-Qtr2'!F85,"Yes, reported NO difficulty swallowing medicines"))),"")</f>
        <v/>
      </c>
      <c r="G86" s="168" t="str">
        <f>IF(M86=1,IF('Data-Qtr2'!P85,0.1,IF(ISBLANK('Data-Qtr2'!G85),"",(COUNTIF('Data-Qtr2'!G85,"Yes")+(0.1*COUNTIF('Data-Qtr2'!G85,"N/A"))))),"")</f>
        <v/>
      </c>
      <c r="H86" s="169" t="str">
        <f>IF(M86=1,IF('Data-Qtr2'!Q85,0.1,IF(ISBLANK('Data-Qtr2'!H85),"",((COUNTIF('Data-Qtr2'!H85,"Yes")+(0.1*COUNTIF('Data-Qtr2'!H85,"N/A")))))),"")</f>
        <v/>
      </c>
      <c r="I86" s="173" t="str">
        <f>IF(M86=1,IF(ISBLANK('Data-Qtr2'!I85),"",(COUNTIF('Data-Qtr2'!I85,"Yes")+(0.1*COUNTIF('Data-Qtr2'!I85,"N/A")))),"")</f>
        <v/>
      </c>
      <c r="J86" s="173" t="str">
        <f>IF(M86=1,IF(ISBLANK('Data-Qtr2'!J85),"",(COUNTIF('Data-Qtr2'!J85,"Yes")+(0.1*COUNTIF('Data-Qtr2'!J85,"N/A")))),"")</f>
        <v/>
      </c>
      <c r="K86" s="174" t="str">
        <f>IF(M86=1,IF(ISBLANK('Data-Qtr2'!K85),"",(COUNTIF('Data-Qtr2'!K85,"Yes")+(0.1*COUNTIF('Data-Qtr2'!K85,"N/A")))),"")</f>
        <v/>
      </c>
      <c r="L86" s="148">
        <f>COUNTIF('Data-Qtr2'!C85:K85,"")</f>
        <v>9</v>
      </c>
      <c r="M86" s="74">
        <f>IF('Data-Qtr2'!R85,"",IF(L86&lt;9,1,0))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IF(M87=1,IF('Data-Qtr2'!C86="","",(COUNTIF('Data-Qtr2'!C86,"Yes")+(0.1*COUNTIF('Data-Qtr2'!C86,"N/A")))),"")</f>
        <v/>
      </c>
      <c r="D87" s="172" t="str">
        <f>IF(M87=1,IF(ISBLANK('Data-Qtr2'!D86),"",(COUNTIF('Data-Qtr2'!D86,"Yes")+(0.1*COUNTIF('Data-Qtr2'!D86,"N/A")))),"")</f>
        <v/>
      </c>
      <c r="E87" s="172" t="str">
        <f>IF(M87=1,IF(ISBLANK('Data-Qtr2'!E86),"",(10*COUNTIF('Data-Qtr2'!E86,"Yes, nominated to self-administer")+COUNTIF('Data-Qtr2'!E86,"Yes, nominated NOT to self-administer"))),"")</f>
        <v/>
      </c>
      <c r="F87" s="172" t="str">
        <f>IF(M87=1,IF(ISBLANK('Data-Qtr2'!F86),"",(10*COUNTIF('Data-Qtr2'!F86,"Yes, reported difficulty swallowing medicines")+COUNTIF('Data-Qtr2'!F86,"Yes, reported NO difficulty swallowing medicines"))),"")</f>
        <v/>
      </c>
      <c r="G87" s="168" t="str">
        <f>IF(M87=1,IF('Data-Qtr2'!P86,0.1,IF(ISBLANK('Data-Qtr2'!G86),"",(COUNTIF('Data-Qtr2'!G86,"Yes")+(0.1*COUNTIF('Data-Qtr2'!G86,"N/A"))))),"")</f>
        <v/>
      </c>
      <c r="H87" s="169" t="str">
        <f>IF(M87=1,IF('Data-Qtr2'!Q86,0.1,IF(ISBLANK('Data-Qtr2'!H86),"",((COUNTIF('Data-Qtr2'!H86,"Yes")+(0.1*COUNTIF('Data-Qtr2'!H86,"N/A")))))),"")</f>
        <v/>
      </c>
      <c r="I87" s="173" t="str">
        <f>IF(M87=1,IF(ISBLANK('Data-Qtr2'!I86),"",(COUNTIF('Data-Qtr2'!I86,"Yes")+(0.1*COUNTIF('Data-Qtr2'!I86,"N/A")))),"")</f>
        <v/>
      </c>
      <c r="J87" s="173" t="str">
        <f>IF(M87=1,IF(ISBLANK('Data-Qtr2'!J86),"",(COUNTIF('Data-Qtr2'!J86,"Yes")+(0.1*COUNTIF('Data-Qtr2'!J86,"N/A")))),"")</f>
        <v/>
      </c>
      <c r="K87" s="174" t="str">
        <f>IF(M87=1,IF(ISBLANK('Data-Qtr2'!K86),"",(COUNTIF('Data-Qtr2'!K86,"Yes")+(0.1*COUNTIF('Data-Qtr2'!K86,"N/A")))),"")</f>
        <v/>
      </c>
      <c r="L87" s="119">
        <f>COUNTIF('Data-Qtr2'!C86:K86,"")</f>
        <v>9</v>
      </c>
      <c r="M87" s="74">
        <f>IF('Data-Qtr2'!R86,"",IF(L87&lt;9,1,0))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IF(M88=1,IF('Data-Qtr2'!C87="","",(COUNTIF('Data-Qtr2'!C87,"Yes")+(0.1*COUNTIF('Data-Qtr2'!C87,"N/A")))),"")</f>
        <v/>
      </c>
      <c r="D88" s="172" t="str">
        <f>IF(M88=1,IF(ISBLANK('Data-Qtr2'!D87),"",(COUNTIF('Data-Qtr2'!D87,"Yes")+(0.1*COUNTIF('Data-Qtr2'!D87,"N/A")))),"")</f>
        <v/>
      </c>
      <c r="E88" s="172" t="str">
        <f>IF(M88=1,IF(ISBLANK('Data-Qtr2'!E87),"",(10*COUNTIF('Data-Qtr2'!E87,"Yes, nominated to self-administer")+COUNTIF('Data-Qtr2'!E87,"Yes, nominated NOT to self-administer"))),"")</f>
        <v/>
      </c>
      <c r="F88" s="172" t="str">
        <f>IF(M88=1,IF(ISBLANK('Data-Qtr2'!F87),"",(10*COUNTIF('Data-Qtr2'!F87,"Yes, reported difficulty swallowing medicines")+COUNTIF('Data-Qtr2'!F87,"Yes, reported NO difficulty swallowing medicines"))),"")</f>
        <v/>
      </c>
      <c r="G88" s="168" t="str">
        <f>IF(M88=1,IF('Data-Qtr2'!P87,0.1,IF(ISBLANK('Data-Qtr2'!G87),"",(COUNTIF('Data-Qtr2'!G87,"Yes")+(0.1*COUNTIF('Data-Qtr2'!G87,"N/A"))))),"")</f>
        <v/>
      </c>
      <c r="H88" s="169" t="str">
        <f>IF(M88=1,IF('Data-Qtr2'!Q87,0.1,IF(ISBLANK('Data-Qtr2'!H87),"",((COUNTIF('Data-Qtr2'!H87,"Yes")+(0.1*COUNTIF('Data-Qtr2'!H87,"N/A")))))),"")</f>
        <v/>
      </c>
      <c r="I88" s="173" t="str">
        <f>IF(M88=1,IF(ISBLANK('Data-Qtr2'!I87),"",(COUNTIF('Data-Qtr2'!I87,"Yes")+(0.1*COUNTIF('Data-Qtr2'!I87,"N/A")))),"")</f>
        <v/>
      </c>
      <c r="J88" s="173" t="str">
        <f>IF(M88=1,IF(ISBLANK('Data-Qtr2'!J87),"",(COUNTIF('Data-Qtr2'!J87,"Yes")+(0.1*COUNTIF('Data-Qtr2'!J87,"N/A")))),"")</f>
        <v/>
      </c>
      <c r="K88" s="174" t="str">
        <f>IF(M88=1,IF(ISBLANK('Data-Qtr2'!K87),"",(COUNTIF('Data-Qtr2'!K87,"Yes")+(0.1*COUNTIF('Data-Qtr2'!K87,"N/A")))),"")</f>
        <v/>
      </c>
      <c r="L88" s="119">
        <f>COUNTIF('Data-Qtr2'!C87:K87,"")</f>
        <v>9</v>
      </c>
      <c r="M88" s="74">
        <f>IF('Data-Qtr2'!R87,"",IF(L88&lt;9,1,0))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IF(M89=1,IF('Data-Qtr2'!C88="","",(COUNTIF('Data-Qtr2'!C88,"Yes")+(0.1*COUNTIF('Data-Qtr2'!C88,"N/A")))),"")</f>
        <v/>
      </c>
      <c r="D89" s="172" t="str">
        <f>IF(M89=1,IF(ISBLANK('Data-Qtr2'!D88),"",(COUNTIF('Data-Qtr2'!D88,"Yes")+(0.1*COUNTIF('Data-Qtr2'!D88,"N/A")))),"")</f>
        <v/>
      </c>
      <c r="E89" s="172" t="str">
        <f>IF(M89=1,IF(ISBLANK('Data-Qtr2'!E88),"",(10*COUNTIF('Data-Qtr2'!E88,"Yes, nominated to self-administer")+COUNTIF('Data-Qtr2'!E88,"Yes, nominated NOT to self-administer"))),"")</f>
        <v/>
      </c>
      <c r="F89" s="172" t="str">
        <f>IF(M89=1,IF(ISBLANK('Data-Qtr2'!F88),"",(10*COUNTIF('Data-Qtr2'!F88,"Yes, reported difficulty swallowing medicines")+COUNTIF('Data-Qtr2'!F88,"Yes, reported NO difficulty swallowing medicines"))),"")</f>
        <v/>
      </c>
      <c r="G89" s="168" t="str">
        <f>IF(M89=1,IF('Data-Qtr2'!P88,0.1,IF(ISBLANK('Data-Qtr2'!G88),"",(COUNTIF('Data-Qtr2'!G88,"Yes")+(0.1*COUNTIF('Data-Qtr2'!G88,"N/A"))))),"")</f>
        <v/>
      </c>
      <c r="H89" s="169" t="str">
        <f>IF(M89=1,IF('Data-Qtr2'!Q88,0.1,IF(ISBLANK('Data-Qtr2'!H88),"",((COUNTIF('Data-Qtr2'!H88,"Yes")+(0.1*COUNTIF('Data-Qtr2'!H88,"N/A")))))),"")</f>
        <v/>
      </c>
      <c r="I89" s="173" t="str">
        <f>IF(M89=1,IF(ISBLANK('Data-Qtr2'!I88),"",(COUNTIF('Data-Qtr2'!I88,"Yes")+(0.1*COUNTIF('Data-Qtr2'!I88,"N/A")))),"")</f>
        <v/>
      </c>
      <c r="J89" s="173" t="str">
        <f>IF(M89=1,IF(ISBLANK('Data-Qtr2'!J88),"",(COUNTIF('Data-Qtr2'!J88,"Yes")+(0.1*COUNTIF('Data-Qtr2'!J88,"N/A")))),"")</f>
        <v/>
      </c>
      <c r="K89" s="174" t="str">
        <f>IF(M89=1,IF(ISBLANK('Data-Qtr2'!K88),"",(COUNTIF('Data-Qtr2'!K88,"Yes")+(0.1*COUNTIF('Data-Qtr2'!K88,"N/A")))),"")</f>
        <v/>
      </c>
      <c r="L89" s="119">
        <f>COUNTIF('Data-Qtr2'!C88:K88,"")</f>
        <v>9</v>
      </c>
      <c r="M89" s="74">
        <f>IF('Data-Qtr2'!R88,"",IF(L89&lt;9,1,0))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IF(M90=1,IF('Data-Qtr2'!C89="","",(COUNTIF('Data-Qtr2'!C89,"Yes")+(0.1*COUNTIF('Data-Qtr2'!C89,"N/A")))),"")</f>
        <v/>
      </c>
      <c r="D90" s="172" t="str">
        <f>IF(M90=1,IF(ISBLANK('Data-Qtr2'!D89),"",(COUNTIF('Data-Qtr2'!D89,"Yes")+(0.1*COUNTIF('Data-Qtr2'!D89,"N/A")))),"")</f>
        <v/>
      </c>
      <c r="E90" s="172" t="str">
        <f>IF(M90=1,IF(ISBLANK('Data-Qtr2'!E89),"",(10*COUNTIF('Data-Qtr2'!E89,"Yes, nominated to self-administer")+COUNTIF('Data-Qtr2'!E89,"Yes, nominated NOT to self-administer"))),"")</f>
        <v/>
      </c>
      <c r="F90" s="172" t="str">
        <f>IF(M90=1,IF(ISBLANK('Data-Qtr2'!F89),"",(10*COUNTIF('Data-Qtr2'!F89,"Yes, reported difficulty swallowing medicines")+COUNTIF('Data-Qtr2'!F89,"Yes, reported NO difficulty swallowing medicines"))),"")</f>
        <v/>
      </c>
      <c r="G90" s="168" t="str">
        <f>IF(M90=1,IF('Data-Qtr2'!P89,0.1,IF(ISBLANK('Data-Qtr2'!G89),"",(COUNTIF('Data-Qtr2'!G89,"Yes")+(0.1*COUNTIF('Data-Qtr2'!G89,"N/A"))))),"")</f>
        <v/>
      </c>
      <c r="H90" s="169" t="str">
        <f>IF(M90=1,IF('Data-Qtr2'!Q89,0.1,IF(ISBLANK('Data-Qtr2'!H89),"",((COUNTIF('Data-Qtr2'!H89,"Yes")+(0.1*COUNTIF('Data-Qtr2'!H89,"N/A")))))),"")</f>
        <v/>
      </c>
      <c r="I90" s="173" t="str">
        <f>IF(M90=1,IF(ISBLANK('Data-Qtr2'!I89),"",(COUNTIF('Data-Qtr2'!I89,"Yes")+(0.1*COUNTIF('Data-Qtr2'!I89,"N/A")))),"")</f>
        <v/>
      </c>
      <c r="J90" s="173" t="str">
        <f>IF(M90=1,IF(ISBLANK('Data-Qtr2'!J89),"",(COUNTIF('Data-Qtr2'!J89,"Yes")+(0.1*COUNTIF('Data-Qtr2'!J89,"N/A")))),"")</f>
        <v/>
      </c>
      <c r="K90" s="174" t="str">
        <f>IF(M90=1,IF(ISBLANK('Data-Qtr2'!K89),"",(COUNTIF('Data-Qtr2'!K89,"Yes")+(0.1*COUNTIF('Data-Qtr2'!K89,"N/A")))),"")</f>
        <v/>
      </c>
      <c r="L90" s="119">
        <f>COUNTIF('Data-Qtr2'!C89:K89,"")</f>
        <v>9</v>
      </c>
      <c r="M90" s="74">
        <f>IF('Data-Qtr2'!R89,"",IF(L90&lt;9,1,0))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IF(M91=1,IF('Data-Qtr2'!C90="","",(COUNTIF('Data-Qtr2'!C90,"Yes")+(0.1*COUNTIF('Data-Qtr2'!C90,"N/A")))),"")</f>
        <v/>
      </c>
      <c r="D91" s="172" t="str">
        <f>IF(M91=1,IF(ISBLANK('Data-Qtr2'!D90),"",(COUNTIF('Data-Qtr2'!D90,"Yes")+(0.1*COUNTIF('Data-Qtr2'!D90,"N/A")))),"")</f>
        <v/>
      </c>
      <c r="E91" s="172" t="str">
        <f>IF(M91=1,IF(ISBLANK('Data-Qtr2'!E90),"",(10*COUNTIF('Data-Qtr2'!E90,"Yes, nominated to self-administer")+COUNTIF('Data-Qtr2'!E90,"Yes, nominated NOT to self-administer"))),"")</f>
        <v/>
      </c>
      <c r="F91" s="172" t="str">
        <f>IF(M91=1,IF(ISBLANK('Data-Qtr2'!F90),"",(10*COUNTIF('Data-Qtr2'!F90,"Yes, reported difficulty swallowing medicines")+COUNTIF('Data-Qtr2'!F90,"Yes, reported NO difficulty swallowing medicines"))),"")</f>
        <v/>
      </c>
      <c r="G91" s="168" t="str">
        <f>IF(M91=1,IF('Data-Qtr2'!P90,0.1,IF(ISBLANK('Data-Qtr2'!G90),"",(COUNTIF('Data-Qtr2'!G90,"Yes")+(0.1*COUNTIF('Data-Qtr2'!G90,"N/A"))))),"")</f>
        <v/>
      </c>
      <c r="H91" s="169" t="str">
        <f>IF(M91=1,IF('Data-Qtr2'!Q90,0.1,IF(ISBLANK('Data-Qtr2'!H90),"",((COUNTIF('Data-Qtr2'!H90,"Yes")+(0.1*COUNTIF('Data-Qtr2'!H90,"N/A")))))),"")</f>
        <v/>
      </c>
      <c r="I91" s="173" t="str">
        <f>IF(M91=1,IF(ISBLANK('Data-Qtr2'!I90),"",(COUNTIF('Data-Qtr2'!I90,"Yes")+(0.1*COUNTIF('Data-Qtr2'!I90,"N/A")))),"")</f>
        <v/>
      </c>
      <c r="J91" s="173" t="str">
        <f>IF(M91=1,IF(ISBLANK('Data-Qtr2'!J90),"",(COUNTIF('Data-Qtr2'!J90,"Yes")+(0.1*COUNTIF('Data-Qtr2'!J90,"N/A")))),"")</f>
        <v/>
      </c>
      <c r="K91" s="174" t="str">
        <f>IF(M91=1,IF(ISBLANK('Data-Qtr2'!K90),"",(COUNTIF('Data-Qtr2'!K90,"Yes")+(0.1*COUNTIF('Data-Qtr2'!K90,"N/A")))),"")</f>
        <v/>
      </c>
      <c r="L91" s="119">
        <f>COUNTIF('Data-Qtr2'!C90:K90,"")</f>
        <v>9</v>
      </c>
      <c r="M91" s="74">
        <f>IF('Data-Qtr2'!R90,"",IF(L91&lt;9,1,0))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IF(M92=1,IF('Data-Qtr2'!C91="","",(COUNTIF('Data-Qtr2'!C91,"Yes")+(0.1*COUNTIF('Data-Qtr2'!C91,"N/A")))),"")</f>
        <v/>
      </c>
      <c r="D92" s="172" t="str">
        <f>IF(M92=1,IF(ISBLANK('Data-Qtr2'!D91),"",(COUNTIF('Data-Qtr2'!D91,"Yes")+(0.1*COUNTIF('Data-Qtr2'!D91,"N/A")))),"")</f>
        <v/>
      </c>
      <c r="E92" s="172" t="str">
        <f>IF(M92=1,IF(ISBLANK('Data-Qtr2'!E91),"",(10*COUNTIF('Data-Qtr2'!E91,"Yes, nominated to self-administer")+COUNTIF('Data-Qtr2'!E91,"Yes, nominated NOT to self-administer"))),"")</f>
        <v/>
      </c>
      <c r="F92" s="172" t="str">
        <f>IF(M92=1,IF(ISBLANK('Data-Qtr2'!F91),"",(10*COUNTIF('Data-Qtr2'!F91,"Yes, reported difficulty swallowing medicines")+COUNTIF('Data-Qtr2'!F91,"Yes, reported NO difficulty swallowing medicines"))),"")</f>
        <v/>
      </c>
      <c r="G92" s="168" t="str">
        <f>IF(M92=1,IF('Data-Qtr2'!P91,0.1,IF(ISBLANK('Data-Qtr2'!G91),"",(COUNTIF('Data-Qtr2'!G91,"Yes")+(0.1*COUNTIF('Data-Qtr2'!G91,"N/A"))))),"")</f>
        <v/>
      </c>
      <c r="H92" s="169" t="str">
        <f>IF(M92=1,IF('Data-Qtr2'!Q91,0.1,IF(ISBLANK('Data-Qtr2'!H91),"",((COUNTIF('Data-Qtr2'!H91,"Yes")+(0.1*COUNTIF('Data-Qtr2'!H91,"N/A")))))),"")</f>
        <v/>
      </c>
      <c r="I92" s="173" t="str">
        <f>IF(M92=1,IF(ISBLANK('Data-Qtr2'!I91),"",(COUNTIF('Data-Qtr2'!I91,"Yes")+(0.1*COUNTIF('Data-Qtr2'!I91,"N/A")))),"")</f>
        <v/>
      </c>
      <c r="J92" s="173" t="str">
        <f>IF(M92=1,IF(ISBLANK('Data-Qtr2'!J91),"",(COUNTIF('Data-Qtr2'!J91,"Yes")+(0.1*COUNTIF('Data-Qtr2'!J91,"N/A")))),"")</f>
        <v/>
      </c>
      <c r="K92" s="174" t="str">
        <f>IF(M92=1,IF(ISBLANK('Data-Qtr2'!K91),"",(COUNTIF('Data-Qtr2'!K91,"Yes")+(0.1*COUNTIF('Data-Qtr2'!K91,"N/A")))),"")</f>
        <v/>
      </c>
      <c r="L92" s="119">
        <f>COUNTIF('Data-Qtr2'!C91:K91,"")</f>
        <v>9</v>
      </c>
      <c r="M92" s="74">
        <f>IF('Data-Qtr2'!R91,"",IF(L92&lt;9,1,0))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IF(M93=1,IF('Data-Qtr2'!C92="","",(COUNTIF('Data-Qtr2'!C92,"Yes")+(0.1*COUNTIF('Data-Qtr2'!C92,"N/A")))),"")</f>
        <v/>
      </c>
      <c r="D93" s="172" t="str">
        <f>IF(M93=1,IF(ISBLANK('Data-Qtr2'!D92),"",(COUNTIF('Data-Qtr2'!D92,"Yes")+(0.1*COUNTIF('Data-Qtr2'!D92,"N/A")))),"")</f>
        <v/>
      </c>
      <c r="E93" s="172" t="str">
        <f>IF(M93=1,IF(ISBLANK('Data-Qtr2'!E92),"",(10*COUNTIF('Data-Qtr2'!E92,"Yes, nominated to self-administer")+COUNTIF('Data-Qtr2'!E92,"Yes, nominated NOT to self-administer"))),"")</f>
        <v/>
      </c>
      <c r="F93" s="172" t="str">
        <f>IF(M93=1,IF(ISBLANK('Data-Qtr2'!F92),"",(10*COUNTIF('Data-Qtr2'!F92,"Yes, reported difficulty swallowing medicines")+COUNTIF('Data-Qtr2'!F92,"Yes, reported NO difficulty swallowing medicines"))),"")</f>
        <v/>
      </c>
      <c r="G93" s="168" t="str">
        <f>IF(M93=1,IF('Data-Qtr2'!P92,0.1,IF(ISBLANK('Data-Qtr2'!G92),"",(COUNTIF('Data-Qtr2'!G92,"Yes")+(0.1*COUNTIF('Data-Qtr2'!G92,"N/A"))))),"")</f>
        <v/>
      </c>
      <c r="H93" s="169" t="str">
        <f>IF(M93=1,IF('Data-Qtr2'!Q92,0.1,IF(ISBLANK('Data-Qtr2'!H92),"",((COUNTIF('Data-Qtr2'!H92,"Yes")+(0.1*COUNTIF('Data-Qtr2'!H92,"N/A")))))),"")</f>
        <v/>
      </c>
      <c r="I93" s="173" t="str">
        <f>IF(M93=1,IF(ISBLANK('Data-Qtr2'!I92),"",(COUNTIF('Data-Qtr2'!I92,"Yes")+(0.1*COUNTIF('Data-Qtr2'!I92,"N/A")))),"")</f>
        <v/>
      </c>
      <c r="J93" s="173" t="str">
        <f>IF(M93=1,IF(ISBLANK('Data-Qtr2'!J92),"",(COUNTIF('Data-Qtr2'!J92,"Yes")+(0.1*COUNTIF('Data-Qtr2'!J92,"N/A")))),"")</f>
        <v/>
      </c>
      <c r="K93" s="174" t="str">
        <f>IF(M93=1,IF(ISBLANK('Data-Qtr2'!K92),"",(COUNTIF('Data-Qtr2'!K92,"Yes")+(0.1*COUNTIF('Data-Qtr2'!K92,"N/A")))),"")</f>
        <v/>
      </c>
      <c r="L93" s="119">
        <f>COUNTIF('Data-Qtr2'!C92:K92,"")</f>
        <v>9</v>
      </c>
      <c r="M93" s="74">
        <f>IF('Data-Qtr2'!R92,"",IF(L93&lt;9,1,0))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IF(M94=1,IF('Data-Qtr2'!C93="","",(COUNTIF('Data-Qtr2'!C93,"Yes")+(0.1*COUNTIF('Data-Qtr2'!C93,"N/A")))),"")</f>
        <v/>
      </c>
      <c r="D94" s="172" t="str">
        <f>IF(M94=1,IF(ISBLANK('Data-Qtr2'!D93),"",(COUNTIF('Data-Qtr2'!D93,"Yes")+(0.1*COUNTIF('Data-Qtr2'!D93,"N/A")))),"")</f>
        <v/>
      </c>
      <c r="E94" s="172" t="str">
        <f>IF(M94=1,IF(ISBLANK('Data-Qtr2'!E93),"",(10*COUNTIF('Data-Qtr2'!E93,"Yes, nominated to self-administer")+COUNTIF('Data-Qtr2'!E93,"Yes, nominated NOT to self-administer"))),"")</f>
        <v/>
      </c>
      <c r="F94" s="172" t="str">
        <f>IF(M94=1,IF(ISBLANK('Data-Qtr2'!F93),"",(10*COUNTIF('Data-Qtr2'!F93,"Yes, reported difficulty swallowing medicines")+COUNTIF('Data-Qtr2'!F93,"Yes, reported NO difficulty swallowing medicines"))),"")</f>
        <v/>
      </c>
      <c r="G94" s="168" t="str">
        <f>IF(M94=1,IF('Data-Qtr2'!P93,0.1,IF(ISBLANK('Data-Qtr2'!G93),"",(COUNTIF('Data-Qtr2'!G93,"Yes")+(0.1*COUNTIF('Data-Qtr2'!G93,"N/A"))))),"")</f>
        <v/>
      </c>
      <c r="H94" s="169" t="str">
        <f>IF(M94=1,IF('Data-Qtr2'!Q93,0.1,IF(ISBLANK('Data-Qtr2'!H93),"",((COUNTIF('Data-Qtr2'!H93,"Yes")+(0.1*COUNTIF('Data-Qtr2'!H93,"N/A")))))),"")</f>
        <v/>
      </c>
      <c r="I94" s="173" t="str">
        <f>IF(M94=1,IF(ISBLANK('Data-Qtr2'!I93),"",(COUNTIF('Data-Qtr2'!I93,"Yes")+(0.1*COUNTIF('Data-Qtr2'!I93,"N/A")))),"")</f>
        <v/>
      </c>
      <c r="J94" s="173" t="str">
        <f>IF(M94=1,IF(ISBLANK('Data-Qtr2'!J93),"",(COUNTIF('Data-Qtr2'!J93,"Yes")+(0.1*COUNTIF('Data-Qtr2'!J93,"N/A")))),"")</f>
        <v/>
      </c>
      <c r="K94" s="174" t="str">
        <f>IF(M94=1,IF(ISBLANK('Data-Qtr2'!K93),"",(COUNTIF('Data-Qtr2'!K93,"Yes")+(0.1*COUNTIF('Data-Qtr2'!K93,"N/A")))),"")</f>
        <v/>
      </c>
      <c r="L94" s="119">
        <f>COUNTIF('Data-Qtr2'!C93:K93,"")</f>
        <v>9</v>
      </c>
      <c r="M94" s="74">
        <f>IF('Data-Qtr2'!R93,"",IF(L94&lt;9,1,0))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IF(M95=1,IF('Data-Qtr2'!C94="","",(COUNTIF('Data-Qtr2'!C94,"Yes")+(0.1*COUNTIF('Data-Qtr2'!C94,"N/A")))),"")</f>
        <v/>
      </c>
      <c r="D95" s="172" t="str">
        <f>IF(M95=1,IF(ISBLANK('Data-Qtr2'!D94),"",(COUNTIF('Data-Qtr2'!D94,"Yes")+(0.1*COUNTIF('Data-Qtr2'!D94,"N/A")))),"")</f>
        <v/>
      </c>
      <c r="E95" s="172" t="str">
        <f>IF(M95=1,IF(ISBLANK('Data-Qtr2'!E94),"",(10*COUNTIF('Data-Qtr2'!E94,"Yes, nominated to self-administer")+COUNTIF('Data-Qtr2'!E94,"Yes, nominated NOT to self-administer"))),"")</f>
        <v/>
      </c>
      <c r="F95" s="172" t="str">
        <f>IF(M95=1,IF(ISBLANK('Data-Qtr2'!F94),"",(10*COUNTIF('Data-Qtr2'!F94,"Yes, reported difficulty swallowing medicines")+COUNTIF('Data-Qtr2'!F94,"Yes, reported NO difficulty swallowing medicines"))),"")</f>
        <v/>
      </c>
      <c r="G95" s="168" t="str">
        <f>IF(M95=1,IF('Data-Qtr2'!P94,0.1,IF(ISBLANK('Data-Qtr2'!G94),"",(COUNTIF('Data-Qtr2'!G94,"Yes")+(0.1*COUNTIF('Data-Qtr2'!G94,"N/A"))))),"")</f>
        <v/>
      </c>
      <c r="H95" s="169" t="str">
        <f>IF(M95=1,IF('Data-Qtr2'!Q94,0.1,IF(ISBLANK('Data-Qtr2'!H94),"",((COUNTIF('Data-Qtr2'!H94,"Yes")+(0.1*COUNTIF('Data-Qtr2'!H94,"N/A")))))),"")</f>
        <v/>
      </c>
      <c r="I95" s="173" t="str">
        <f>IF(M95=1,IF(ISBLANK('Data-Qtr2'!I94),"",(COUNTIF('Data-Qtr2'!I94,"Yes")+(0.1*COUNTIF('Data-Qtr2'!I94,"N/A")))),"")</f>
        <v/>
      </c>
      <c r="J95" s="173" t="str">
        <f>IF(M95=1,IF(ISBLANK('Data-Qtr2'!J94),"",(COUNTIF('Data-Qtr2'!J94,"Yes")+(0.1*COUNTIF('Data-Qtr2'!J94,"N/A")))),"")</f>
        <v/>
      </c>
      <c r="K95" s="174" t="str">
        <f>IF(M95=1,IF(ISBLANK('Data-Qtr2'!K94),"",(COUNTIF('Data-Qtr2'!K94,"Yes")+(0.1*COUNTIF('Data-Qtr2'!K94,"N/A")))),"")</f>
        <v/>
      </c>
      <c r="L95" s="149">
        <f>COUNTIF('Data-Qtr2'!C94:K94,"")</f>
        <v>9</v>
      </c>
      <c r="M95" s="74">
        <f>IF('Data-Qtr2'!R94,"",IF(L95&lt;9,1,0))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IF(M96=1,IF('Data-Qtr2'!C95="","",(COUNTIF('Data-Qtr2'!C95,"Yes")+(0.1*COUNTIF('Data-Qtr2'!C95,"N/A")))),"")</f>
        <v/>
      </c>
      <c r="D96" s="172" t="str">
        <f>IF(M96=1,IF(ISBLANK('Data-Qtr2'!D95),"",(COUNTIF('Data-Qtr2'!D95,"Yes")+(0.1*COUNTIF('Data-Qtr2'!D95,"N/A")))),"")</f>
        <v/>
      </c>
      <c r="E96" s="172" t="str">
        <f>IF(M96=1,IF(ISBLANK('Data-Qtr2'!E95),"",(10*COUNTIF('Data-Qtr2'!E95,"Yes, nominated to self-administer")+COUNTIF('Data-Qtr2'!E95,"Yes, nominated NOT to self-administer"))),"")</f>
        <v/>
      </c>
      <c r="F96" s="172" t="str">
        <f>IF(M96=1,IF(ISBLANK('Data-Qtr2'!F95),"",(10*COUNTIF('Data-Qtr2'!F95,"Yes, reported difficulty swallowing medicines")+COUNTIF('Data-Qtr2'!F95,"Yes, reported NO difficulty swallowing medicines"))),"")</f>
        <v/>
      </c>
      <c r="G96" s="168" t="str">
        <f>IF(M96=1,IF('Data-Qtr2'!P95,0.1,IF(ISBLANK('Data-Qtr2'!G95),"",(COUNTIF('Data-Qtr2'!G95,"Yes")+(0.1*COUNTIF('Data-Qtr2'!G95,"N/A"))))),"")</f>
        <v/>
      </c>
      <c r="H96" s="169" t="str">
        <f>IF(M96=1,IF('Data-Qtr2'!Q95,0.1,IF(ISBLANK('Data-Qtr2'!H95),"",((COUNTIF('Data-Qtr2'!H95,"Yes")+(0.1*COUNTIF('Data-Qtr2'!H95,"N/A")))))),"")</f>
        <v/>
      </c>
      <c r="I96" s="173" t="str">
        <f>IF(M96=1,IF(ISBLANK('Data-Qtr2'!I95),"",(COUNTIF('Data-Qtr2'!I95,"Yes")+(0.1*COUNTIF('Data-Qtr2'!I95,"N/A")))),"")</f>
        <v/>
      </c>
      <c r="J96" s="173" t="str">
        <f>IF(M96=1,IF(ISBLANK('Data-Qtr2'!J95),"",(COUNTIF('Data-Qtr2'!J95,"Yes")+(0.1*COUNTIF('Data-Qtr2'!J95,"N/A")))),"")</f>
        <v/>
      </c>
      <c r="K96" s="174" t="str">
        <f>IF(M96=1,IF(ISBLANK('Data-Qtr2'!K95),"",(COUNTIF('Data-Qtr2'!K95,"Yes")+(0.1*COUNTIF('Data-Qtr2'!K95,"N/A")))),"")</f>
        <v/>
      </c>
      <c r="L96" s="119">
        <f>COUNTIF('Data-Qtr2'!C95:K95,"")</f>
        <v>9</v>
      </c>
      <c r="M96" s="74">
        <f>IF('Data-Qtr2'!R95,"",IF(L96&lt;9,1,0))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IF(M97=1,IF('Data-Qtr2'!C96="","",(COUNTIF('Data-Qtr2'!C96,"Yes")+(0.1*COUNTIF('Data-Qtr2'!C96,"N/A")))),"")</f>
        <v/>
      </c>
      <c r="D97" s="172" t="str">
        <f>IF(M97=1,IF(ISBLANK('Data-Qtr2'!D96),"",(COUNTIF('Data-Qtr2'!D96,"Yes")+(0.1*COUNTIF('Data-Qtr2'!D96,"N/A")))),"")</f>
        <v/>
      </c>
      <c r="E97" s="172" t="str">
        <f>IF(M97=1,IF(ISBLANK('Data-Qtr2'!E96),"",(10*COUNTIF('Data-Qtr2'!E96,"Yes, nominated to self-administer")+COUNTIF('Data-Qtr2'!E96,"Yes, nominated NOT to self-administer"))),"")</f>
        <v/>
      </c>
      <c r="F97" s="172" t="str">
        <f>IF(M97=1,IF(ISBLANK('Data-Qtr2'!F96),"",(10*COUNTIF('Data-Qtr2'!F96,"Yes, reported difficulty swallowing medicines")+COUNTIF('Data-Qtr2'!F96,"Yes, reported NO difficulty swallowing medicines"))),"")</f>
        <v/>
      </c>
      <c r="G97" s="168" t="str">
        <f>IF(M97=1,IF('Data-Qtr2'!P96,0.1,IF(ISBLANK('Data-Qtr2'!G96),"",(COUNTIF('Data-Qtr2'!G96,"Yes")+(0.1*COUNTIF('Data-Qtr2'!G96,"N/A"))))),"")</f>
        <v/>
      </c>
      <c r="H97" s="169" t="str">
        <f>IF(M97=1,IF('Data-Qtr2'!Q96,0.1,IF(ISBLANK('Data-Qtr2'!H96),"",((COUNTIF('Data-Qtr2'!H96,"Yes")+(0.1*COUNTIF('Data-Qtr2'!H96,"N/A")))))),"")</f>
        <v/>
      </c>
      <c r="I97" s="173" t="str">
        <f>IF(M97=1,IF(ISBLANK('Data-Qtr2'!I96),"",(COUNTIF('Data-Qtr2'!I96,"Yes")+(0.1*COUNTIF('Data-Qtr2'!I96,"N/A")))),"")</f>
        <v/>
      </c>
      <c r="J97" s="173" t="str">
        <f>IF(M97=1,IF(ISBLANK('Data-Qtr2'!J96),"",(COUNTIF('Data-Qtr2'!J96,"Yes")+(0.1*COUNTIF('Data-Qtr2'!J96,"N/A")))),"")</f>
        <v/>
      </c>
      <c r="K97" s="174" t="str">
        <f>IF(M97=1,IF(ISBLANK('Data-Qtr2'!K96),"",(COUNTIF('Data-Qtr2'!K96,"Yes")+(0.1*COUNTIF('Data-Qtr2'!K96,"N/A")))),"")</f>
        <v/>
      </c>
      <c r="L97" s="119">
        <f>COUNTIF('Data-Qtr2'!C96:K96,"")</f>
        <v>9</v>
      </c>
      <c r="M97" s="74">
        <f>IF('Data-Qtr2'!R96,"",IF(L97&lt;9,1,0))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IF(M98=1,IF('Data-Qtr2'!C97="","",(COUNTIF('Data-Qtr2'!C97,"Yes")+(0.1*COUNTIF('Data-Qtr2'!C97,"N/A")))),"")</f>
        <v/>
      </c>
      <c r="D98" s="172" t="str">
        <f>IF(M98=1,IF(ISBLANK('Data-Qtr2'!D97),"",(COUNTIF('Data-Qtr2'!D97,"Yes")+(0.1*COUNTIF('Data-Qtr2'!D97,"N/A")))),"")</f>
        <v/>
      </c>
      <c r="E98" s="172" t="str">
        <f>IF(M98=1,IF(ISBLANK('Data-Qtr2'!E97),"",(10*COUNTIF('Data-Qtr2'!E97,"Yes, nominated to self-administer")+COUNTIF('Data-Qtr2'!E97,"Yes, nominated NOT to self-administer"))),"")</f>
        <v/>
      </c>
      <c r="F98" s="172" t="str">
        <f>IF(M98=1,IF(ISBLANK('Data-Qtr2'!F97),"",(10*COUNTIF('Data-Qtr2'!F97,"Yes, reported difficulty swallowing medicines")+COUNTIF('Data-Qtr2'!F97,"Yes, reported NO difficulty swallowing medicines"))),"")</f>
        <v/>
      </c>
      <c r="G98" s="168" t="str">
        <f>IF(M98=1,IF('Data-Qtr2'!P97,0.1,IF(ISBLANK('Data-Qtr2'!G97),"",(COUNTIF('Data-Qtr2'!G97,"Yes")+(0.1*COUNTIF('Data-Qtr2'!G97,"N/A"))))),"")</f>
        <v/>
      </c>
      <c r="H98" s="169" t="str">
        <f>IF(M98=1,IF('Data-Qtr2'!Q97,0.1,IF(ISBLANK('Data-Qtr2'!H97),"",((COUNTIF('Data-Qtr2'!H97,"Yes")+(0.1*COUNTIF('Data-Qtr2'!H97,"N/A")))))),"")</f>
        <v/>
      </c>
      <c r="I98" s="173" t="str">
        <f>IF(M98=1,IF(ISBLANK('Data-Qtr2'!I97),"",(COUNTIF('Data-Qtr2'!I97,"Yes")+(0.1*COUNTIF('Data-Qtr2'!I97,"N/A")))),"")</f>
        <v/>
      </c>
      <c r="J98" s="173" t="str">
        <f>IF(M98=1,IF(ISBLANK('Data-Qtr2'!J97),"",(COUNTIF('Data-Qtr2'!J97,"Yes")+(0.1*COUNTIF('Data-Qtr2'!J97,"N/A")))),"")</f>
        <v/>
      </c>
      <c r="K98" s="174" t="str">
        <f>IF(M98=1,IF(ISBLANK('Data-Qtr2'!K97),"",(COUNTIF('Data-Qtr2'!K97,"Yes")+(0.1*COUNTIF('Data-Qtr2'!K97,"N/A")))),"")</f>
        <v/>
      </c>
      <c r="L98" s="119">
        <f>COUNTIF('Data-Qtr2'!C97:K97,"")</f>
        <v>9</v>
      </c>
      <c r="M98" s="74">
        <f>IF('Data-Qtr2'!R97,"",IF(L98&lt;9,1,0))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IF(M99=1,IF('Data-Qtr2'!C98="","",(COUNTIF('Data-Qtr2'!C98,"Yes")+(0.1*COUNTIF('Data-Qtr2'!C98,"N/A")))),"")</f>
        <v/>
      </c>
      <c r="D99" s="172" t="str">
        <f>IF(M99=1,IF(ISBLANK('Data-Qtr2'!D98),"",(COUNTIF('Data-Qtr2'!D98,"Yes")+(0.1*COUNTIF('Data-Qtr2'!D98,"N/A")))),"")</f>
        <v/>
      </c>
      <c r="E99" s="172" t="str">
        <f>IF(M99=1,IF(ISBLANK('Data-Qtr2'!E98),"",(10*COUNTIF('Data-Qtr2'!E98,"Yes, nominated to self-administer")+COUNTIF('Data-Qtr2'!E98,"Yes, nominated NOT to self-administer"))),"")</f>
        <v/>
      </c>
      <c r="F99" s="172" t="str">
        <f>IF(M99=1,IF(ISBLANK('Data-Qtr2'!F98),"",(10*COUNTIF('Data-Qtr2'!F98,"Yes, reported difficulty swallowing medicines")+COUNTIF('Data-Qtr2'!F98,"Yes, reported NO difficulty swallowing medicines"))),"")</f>
        <v/>
      </c>
      <c r="G99" s="168" t="str">
        <f>IF(M99=1,IF('Data-Qtr2'!P98,0.1,IF(ISBLANK('Data-Qtr2'!G98),"",(COUNTIF('Data-Qtr2'!G98,"Yes")+(0.1*COUNTIF('Data-Qtr2'!G98,"N/A"))))),"")</f>
        <v/>
      </c>
      <c r="H99" s="169" t="str">
        <f>IF(M99=1,IF('Data-Qtr2'!Q98,0.1,IF(ISBLANK('Data-Qtr2'!H98),"",((COUNTIF('Data-Qtr2'!H98,"Yes")+(0.1*COUNTIF('Data-Qtr2'!H98,"N/A")))))),"")</f>
        <v/>
      </c>
      <c r="I99" s="173" t="str">
        <f>IF(M99=1,IF(ISBLANK('Data-Qtr2'!I98),"",(COUNTIF('Data-Qtr2'!I98,"Yes")+(0.1*COUNTIF('Data-Qtr2'!I98,"N/A")))),"")</f>
        <v/>
      </c>
      <c r="J99" s="173" t="str">
        <f>IF(M99=1,IF(ISBLANK('Data-Qtr2'!J98),"",(COUNTIF('Data-Qtr2'!J98,"Yes")+(0.1*COUNTIF('Data-Qtr2'!J98,"N/A")))),"")</f>
        <v/>
      </c>
      <c r="K99" s="174" t="str">
        <f>IF(M99=1,IF(ISBLANK('Data-Qtr2'!K98),"",(COUNTIF('Data-Qtr2'!K98,"Yes")+(0.1*COUNTIF('Data-Qtr2'!K98,"N/A")))),"")</f>
        <v/>
      </c>
      <c r="L99" s="119">
        <f>COUNTIF('Data-Qtr2'!C98:K98,"")</f>
        <v>9</v>
      </c>
      <c r="M99" s="74">
        <f>IF('Data-Qtr2'!R98,"",IF(L99&lt;9,1,0))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IF(M100=1,IF('Data-Qtr2'!C99="","",(COUNTIF('Data-Qtr2'!C99,"Yes")+(0.1*COUNTIF('Data-Qtr2'!C99,"N/A")))),"")</f>
        <v/>
      </c>
      <c r="D100" s="172" t="str">
        <f>IF(M100=1,IF(ISBLANK('Data-Qtr2'!D99),"",(COUNTIF('Data-Qtr2'!D99,"Yes")+(0.1*COUNTIF('Data-Qtr2'!D99,"N/A")))),"")</f>
        <v/>
      </c>
      <c r="E100" s="172" t="str">
        <f>IF(M100=1,IF(ISBLANK('Data-Qtr2'!E99),"",(10*COUNTIF('Data-Qtr2'!E99,"Yes, nominated to self-administer")+COUNTIF('Data-Qtr2'!E99,"Yes, nominated NOT to self-administer"))),"")</f>
        <v/>
      </c>
      <c r="F100" s="172" t="str">
        <f>IF(M100=1,IF(ISBLANK('Data-Qtr2'!F99),"",(10*COUNTIF('Data-Qtr2'!F99,"Yes, reported difficulty swallowing medicines")+COUNTIF('Data-Qtr2'!F99,"Yes, reported NO difficulty swallowing medicines"))),"")</f>
        <v/>
      </c>
      <c r="G100" s="168" t="str">
        <f>IF(M100=1,IF('Data-Qtr2'!P99,0.1,IF(ISBLANK('Data-Qtr2'!G99),"",(COUNTIF('Data-Qtr2'!G99,"Yes")+(0.1*COUNTIF('Data-Qtr2'!G99,"N/A"))))),"")</f>
        <v/>
      </c>
      <c r="H100" s="169" t="str">
        <f>IF(M100=1,IF('Data-Qtr2'!Q99,0.1,IF(ISBLANK('Data-Qtr2'!H99),"",((COUNTIF('Data-Qtr2'!H99,"Yes")+(0.1*COUNTIF('Data-Qtr2'!H99,"N/A")))))),"")</f>
        <v/>
      </c>
      <c r="I100" s="173" t="str">
        <f>IF(M100=1,IF(ISBLANK('Data-Qtr2'!I99),"",(COUNTIF('Data-Qtr2'!I99,"Yes")+(0.1*COUNTIF('Data-Qtr2'!I99,"N/A")))),"")</f>
        <v/>
      </c>
      <c r="J100" s="173" t="str">
        <f>IF(M100=1,IF(ISBLANK('Data-Qtr2'!J99),"",(COUNTIF('Data-Qtr2'!J99,"Yes")+(0.1*COUNTIF('Data-Qtr2'!J99,"N/A")))),"")</f>
        <v/>
      </c>
      <c r="K100" s="174" t="str">
        <f>IF(M100=1,IF(ISBLANK('Data-Qtr2'!K99),"",(COUNTIF('Data-Qtr2'!K99,"Yes")+(0.1*COUNTIF('Data-Qtr2'!K99,"N/A")))),"")</f>
        <v/>
      </c>
      <c r="L100" s="119">
        <f>COUNTIF('Data-Qtr2'!C99:K99,"")</f>
        <v>9</v>
      </c>
      <c r="M100" s="74">
        <f>IF('Data-Qtr2'!R99,"",IF(L100&lt;9,1,0))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IF(M101=1,IF('Data-Qtr2'!C100="","",(COUNTIF('Data-Qtr2'!C100,"Yes")+(0.1*COUNTIF('Data-Qtr2'!C100,"N/A")))),"")</f>
        <v/>
      </c>
      <c r="D101" s="172" t="str">
        <f>IF(M101=1,IF(ISBLANK('Data-Qtr2'!D100),"",(COUNTIF('Data-Qtr2'!D100,"Yes")+(0.1*COUNTIF('Data-Qtr2'!D100,"N/A")))),"")</f>
        <v/>
      </c>
      <c r="E101" s="172" t="str">
        <f>IF(M101=1,IF(ISBLANK('Data-Qtr2'!E100),"",(10*COUNTIF('Data-Qtr2'!E100,"Yes, nominated to self-administer")+COUNTIF('Data-Qtr2'!E100,"Yes, nominated NOT to self-administer"))),"")</f>
        <v/>
      </c>
      <c r="F101" s="172" t="str">
        <f>IF(M101=1,IF(ISBLANK('Data-Qtr2'!F100),"",(10*COUNTIF('Data-Qtr2'!F100,"Yes, reported difficulty swallowing medicines")+COUNTIF('Data-Qtr2'!F100,"Yes, reported NO difficulty swallowing medicines"))),"")</f>
        <v/>
      </c>
      <c r="G101" s="168" t="str">
        <f>IF(M101=1,IF('Data-Qtr2'!P100,0.1,IF(ISBLANK('Data-Qtr2'!G100),"",(COUNTIF('Data-Qtr2'!G100,"Yes")+(0.1*COUNTIF('Data-Qtr2'!G100,"N/A"))))),"")</f>
        <v/>
      </c>
      <c r="H101" s="169" t="str">
        <f>IF(M101=1,IF('Data-Qtr2'!Q100,0.1,IF(ISBLANK('Data-Qtr2'!H100),"",((COUNTIF('Data-Qtr2'!H100,"Yes")+(0.1*COUNTIF('Data-Qtr2'!H100,"N/A")))))),"")</f>
        <v/>
      </c>
      <c r="I101" s="173" t="str">
        <f>IF(M101=1,IF(ISBLANK('Data-Qtr2'!I100),"",(COUNTIF('Data-Qtr2'!I100,"Yes")+(0.1*COUNTIF('Data-Qtr2'!I100,"N/A")))),"")</f>
        <v/>
      </c>
      <c r="J101" s="173" t="str">
        <f>IF(M101=1,IF(ISBLANK('Data-Qtr2'!J100),"",(COUNTIF('Data-Qtr2'!J100,"Yes")+(0.1*COUNTIF('Data-Qtr2'!J100,"N/A")))),"")</f>
        <v/>
      </c>
      <c r="K101" s="174" t="str">
        <f>IF(M101=1,IF(ISBLANK('Data-Qtr2'!K100),"",(COUNTIF('Data-Qtr2'!K100,"Yes")+(0.1*COUNTIF('Data-Qtr2'!K100,"N/A")))),"")</f>
        <v/>
      </c>
      <c r="L101" s="119">
        <f>COUNTIF('Data-Qtr2'!C100:K100,"")</f>
        <v>9</v>
      </c>
      <c r="M101" s="74">
        <f>IF('Data-Qtr2'!R100,"",IF(L101&lt;9,1,0))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IF(M102=1,IF('Data-Qtr2'!C101="","",(COUNTIF('Data-Qtr2'!C101,"Yes")+(0.1*COUNTIF('Data-Qtr2'!C101,"N/A")))),"")</f>
        <v/>
      </c>
      <c r="D102" s="172" t="str">
        <f>IF(M102=1,IF(ISBLANK('Data-Qtr2'!D101),"",(COUNTIF('Data-Qtr2'!D101,"Yes")+(0.1*COUNTIF('Data-Qtr2'!D101,"N/A")))),"")</f>
        <v/>
      </c>
      <c r="E102" s="172" t="str">
        <f>IF(M102=1,IF(ISBLANK('Data-Qtr2'!E101),"",(10*COUNTIF('Data-Qtr2'!E101,"Yes, nominated to self-administer")+COUNTIF('Data-Qtr2'!E101,"Yes, nominated NOT to self-administer"))),"")</f>
        <v/>
      </c>
      <c r="F102" s="172" t="str">
        <f>IF(M102=1,IF(ISBLANK('Data-Qtr2'!F101),"",(10*COUNTIF('Data-Qtr2'!F101,"Yes, reported difficulty swallowing medicines")+COUNTIF('Data-Qtr2'!F101,"Yes, reported NO difficulty swallowing medicines"))),"")</f>
        <v/>
      </c>
      <c r="G102" s="168" t="str">
        <f>IF(M102=1,IF('Data-Qtr2'!P101,0.1,IF(ISBLANK('Data-Qtr2'!G101),"",(COUNTIF('Data-Qtr2'!G101,"Yes")+(0.1*COUNTIF('Data-Qtr2'!G101,"N/A"))))),"")</f>
        <v/>
      </c>
      <c r="H102" s="169" t="str">
        <f>IF(M102=1,IF('Data-Qtr2'!Q101,0.1,IF(ISBLANK('Data-Qtr2'!H101),"",((COUNTIF('Data-Qtr2'!H101,"Yes")+(0.1*COUNTIF('Data-Qtr2'!H101,"N/A")))))),"")</f>
        <v/>
      </c>
      <c r="I102" s="173" t="str">
        <f>IF(M102=1,IF(ISBLANK('Data-Qtr2'!I101),"",(COUNTIF('Data-Qtr2'!I101,"Yes")+(0.1*COUNTIF('Data-Qtr2'!I101,"N/A")))),"")</f>
        <v/>
      </c>
      <c r="J102" s="173" t="str">
        <f>IF(M102=1,IF(ISBLANK('Data-Qtr2'!J101),"",(COUNTIF('Data-Qtr2'!J101,"Yes")+(0.1*COUNTIF('Data-Qtr2'!J101,"N/A")))),"")</f>
        <v/>
      </c>
      <c r="K102" s="174" t="str">
        <f>IF(M102=1,IF(ISBLANK('Data-Qtr2'!K101),"",(COUNTIF('Data-Qtr2'!K101,"Yes")+(0.1*COUNTIF('Data-Qtr2'!K101,"N/A")))),"")</f>
        <v/>
      </c>
      <c r="L102" s="119">
        <f>COUNTIF('Data-Qtr2'!C101:K101,"")</f>
        <v>9</v>
      </c>
      <c r="M102" s="74">
        <f>IF('Data-Qtr2'!R101,"",IF(L102&lt;9,1,0))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IF(M103=1,IF('Data-Qtr2'!C102="","",(COUNTIF('Data-Qtr2'!C102,"Yes")+(0.1*COUNTIF('Data-Qtr2'!C102,"N/A")))),"")</f>
        <v/>
      </c>
      <c r="D103" s="172" t="str">
        <f>IF(M103=1,IF(ISBLANK('Data-Qtr2'!D102),"",(COUNTIF('Data-Qtr2'!D102,"Yes")+(0.1*COUNTIF('Data-Qtr2'!D102,"N/A")))),"")</f>
        <v/>
      </c>
      <c r="E103" s="172" t="str">
        <f>IF(M103=1,IF(ISBLANK('Data-Qtr2'!E102),"",(10*COUNTIF('Data-Qtr2'!E102,"Yes, nominated to self-administer")+COUNTIF('Data-Qtr2'!E102,"Yes, nominated NOT to self-administer"))),"")</f>
        <v/>
      </c>
      <c r="F103" s="172" t="str">
        <f>IF(M103=1,IF(ISBLANK('Data-Qtr2'!F102),"",(10*COUNTIF('Data-Qtr2'!F102,"Yes, reported difficulty swallowing medicines")+COUNTIF('Data-Qtr2'!F102,"Yes, reported NO difficulty swallowing medicines"))),"")</f>
        <v/>
      </c>
      <c r="G103" s="168" t="str">
        <f>IF(M103=1,IF('Data-Qtr2'!P102,0.1,IF(ISBLANK('Data-Qtr2'!G102),"",(COUNTIF('Data-Qtr2'!G102,"Yes")+(0.1*COUNTIF('Data-Qtr2'!G102,"N/A"))))),"")</f>
        <v/>
      </c>
      <c r="H103" s="169" t="str">
        <f>IF(M103=1,IF('Data-Qtr2'!Q102,0.1,IF(ISBLANK('Data-Qtr2'!H102),"",((COUNTIF('Data-Qtr2'!H102,"Yes")+(0.1*COUNTIF('Data-Qtr2'!H102,"N/A")))))),"")</f>
        <v/>
      </c>
      <c r="I103" s="173" t="str">
        <f>IF(M103=1,IF(ISBLANK('Data-Qtr2'!I102),"",(COUNTIF('Data-Qtr2'!I102,"Yes")+(0.1*COUNTIF('Data-Qtr2'!I102,"N/A")))),"")</f>
        <v/>
      </c>
      <c r="J103" s="173" t="str">
        <f>IF(M103=1,IF(ISBLANK('Data-Qtr2'!J102),"",(COUNTIF('Data-Qtr2'!J102,"Yes")+(0.1*COUNTIF('Data-Qtr2'!J102,"N/A")))),"")</f>
        <v/>
      </c>
      <c r="K103" s="174" t="str">
        <f>IF(M103=1,IF(ISBLANK('Data-Qtr2'!K102),"",(COUNTIF('Data-Qtr2'!K102,"Yes")+(0.1*COUNTIF('Data-Qtr2'!K102,"N/A")))),"")</f>
        <v/>
      </c>
      <c r="L103" s="119">
        <f>COUNTIF('Data-Qtr2'!C102:K102,"")</f>
        <v>9</v>
      </c>
      <c r="M103" s="74">
        <f>IF('Data-Qtr2'!R102,"",IF(L103&lt;9,1,0))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IF(M104=1,IF('Data-Qtr2'!C103="","",(COUNTIF('Data-Qtr2'!C103,"Yes")+(0.1*COUNTIF('Data-Qtr2'!C103,"N/A")))),"")</f>
        <v/>
      </c>
      <c r="D104" s="172" t="str">
        <f>IF(M104=1,IF(ISBLANK('Data-Qtr2'!D103),"",(COUNTIF('Data-Qtr2'!D103,"Yes")+(0.1*COUNTIF('Data-Qtr2'!D103,"N/A")))),"")</f>
        <v/>
      </c>
      <c r="E104" s="172" t="str">
        <f>IF(M104=1,IF(ISBLANK('Data-Qtr2'!E103),"",(10*COUNTIF('Data-Qtr2'!E103,"Yes, nominated to self-administer")+COUNTIF('Data-Qtr2'!E103,"Yes, nominated NOT to self-administer"))),"")</f>
        <v/>
      </c>
      <c r="F104" s="172" t="str">
        <f>IF(M104=1,IF(ISBLANK('Data-Qtr2'!F103),"",(10*COUNTIF('Data-Qtr2'!F103,"Yes, reported difficulty swallowing medicines")+COUNTIF('Data-Qtr2'!F103,"Yes, reported NO difficulty swallowing medicines"))),"")</f>
        <v/>
      </c>
      <c r="G104" s="168" t="str">
        <f>IF(M104=1,IF('Data-Qtr2'!P103,0.1,IF(ISBLANK('Data-Qtr2'!G103),"",(COUNTIF('Data-Qtr2'!G103,"Yes")+(0.1*COUNTIF('Data-Qtr2'!G103,"N/A"))))),"")</f>
        <v/>
      </c>
      <c r="H104" s="169" t="str">
        <f>IF(M104=1,IF('Data-Qtr2'!Q103,0.1,IF(ISBLANK('Data-Qtr2'!H103),"",((COUNTIF('Data-Qtr2'!H103,"Yes")+(0.1*COUNTIF('Data-Qtr2'!H103,"N/A")))))),"")</f>
        <v/>
      </c>
      <c r="I104" s="173" t="str">
        <f>IF(M104=1,IF(ISBLANK('Data-Qtr2'!I103),"",(COUNTIF('Data-Qtr2'!I103,"Yes")+(0.1*COUNTIF('Data-Qtr2'!I103,"N/A")))),"")</f>
        <v/>
      </c>
      <c r="J104" s="173" t="str">
        <f>IF(M104=1,IF(ISBLANK('Data-Qtr2'!J103),"",(COUNTIF('Data-Qtr2'!J103,"Yes")+(0.1*COUNTIF('Data-Qtr2'!J103,"N/A")))),"")</f>
        <v/>
      </c>
      <c r="K104" s="174" t="str">
        <f>IF(M104=1,IF(ISBLANK('Data-Qtr2'!K103),"",(COUNTIF('Data-Qtr2'!K103,"Yes")+(0.1*COUNTIF('Data-Qtr2'!K103,"N/A")))),"")</f>
        <v/>
      </c>
      <c r="L104" s="119">
        <f>COUNTIF('Data-Qtr2'!C103:K103,"")</f>
        <v>9</v>
      </c>
      <c r="M104" s="74">
        <f>IF('Data-Qtr2'!R103,"",IF(L104&lt;9,1,0))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IF(M105=1,IF('Data-Qtr2'!C104="","",(COUNTIF('Data-Qtr2'!C104,"Yes")+(0.1*COUNTIF('Data-Qtr2'!C104,"N/A")))),"")</f>
        <v/>
      </c>
      <c r="D105" s="172" t="str">
        <f>IF(M105=1,IF(ISBLANK('Data-Qtr2'!D104),"",(COUNTIF('Data-Qtr2'!D104,"Yes")+(0.1*COUNTIF('Data-Qtr2'!D104,"N/A")))),"")</f>
        <v/>
      </c>
      <c r="E105" s="172" t="str">
        <f>IF(M105=1,IF(ISBLANK('Data-Qtr2'!E104),"",(10*COUNTIF('Data-Qtr2'!E104,"Yes, nominated to self-administer")+COUNTIF('Data-Qtr2'!E104,"Yes, nominated NOT to self-administer"))),"")</f>
        <v/>
      </c>
      <c r="F105" s="172" t="str">
        <f>IF(M105=1,IF(ISBLANK('Data-Qtr2'!F104),"",(10*COUNTIF('Data-Qtr2'!F104,"Yes, reported difficulty swallowing medicines")+COUNTIF('Data-Qtr2'!F104,"Yes, reported NO difficulty swallowing medicines"))),"")</f>
        <v/>
      </c>
      <c r="G105" s="168" t="str">
        <f>IF(M105=1,IF('Data-Qtr2'!P104,0.1,IF(ISBLANK('Data-Qtr2'!G104),"",(COUNTIF('Data-Qtr2'!G104,"Yes")+(0.1*COUNTIF('Data-Qtr2'!G104,"N/A"))))),"")</f>
        <v/>
      </c>
      <c r="H105" s="169" t="str">
        <f>IF(M105=1,IF('Data-Qtr2'!Q104,0.1,IF(ISBLANK('Data-Qtr2'!H104),"",((COUNTIF('Data-Qtr2'!H104,"Yes")+(0.1*COUNTIF('Data-Qtr2'!H104,"N/A")))))),"")</f>
        <v/>
      </c>
      <c r="I105" s="173" t="str">
        <f>IF(M105=1,IF(ISBLANK('Data-Qtr2'!I104),"",(COUNTIF('Data-Qtr2'!I104,"Yes")+(0.1*COUNTIF('Data-Qtr2'!I104,"N/A")))),"")</f>
        <v/>
      </c>
      <c r="J105" s="173" t="str">
        <f>IF(M105=1,IF(ISBLANK('Data-Qtr2'!J104),"",(COUNTIF('Data-Qtr2'!J104,"Yes")+(0.1*COUNTIF('Data-Qtr2'!J104,"N/A")))),"")</f>
        <v/>
      </c>
      <c r="K105" s="174" t="str">
        <f>IF(M105=1,IF(ISBLANK('Data-Qtr2'!K104),"",(COUNTIF('Data-Qtr2'!K104,"Yes")+(0.1*COUNTIF('Data-Qtr2'!K104,"N/A")))),"")</f>
        <v/>
      </c>
      <c r="L105" s="149">
        <f>COUNTIF('Data-Qtr2'!C104:K104,"")</f>
        <v>9</v>
      </c>
      <c r="M105" s="74">
        <f>IF('Data-Qtr2'!R104,"",IF(L105&lt;9,1,0))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IF(M106=1,IF('Data-Qtr2'!C105="","",(COUNTIF('Data-Qtr2'!C105,"Yes")+(0.1*COUNTIF('Data-Qtr2'!C105,"N/A")))),"")</f>
        <v/>
      </c>
      <c r="D106" s="172" t="str">
        <f>IF(M106=1,IF(ISBLANK('Data-Qtr2'!D105),"",(COUNTIF('Data-Qtr2'!D105,"Yes")+(0.1*COUNTIF('Data-Qtr2'!D105,"N/A")))),"")</f>
        <v/>
      </c>
      <c r="E106" s="172" t="str">
        <f>IF(M106=1,IF(ISBLANK('Data-Qtr2'!E105),"",(10*COUNTIF('Data-Qtr2'!E105,"Yes, nominated to self-administer")+COUNTIF('Data-Qtr2'!E105,"Yes, nominated NOT to self-administer"))),"")</f>
        <v/>
      </c>
      <c r="F106" s="172" t="str">
        <f>IF(M106=1,IF(ISBLANK('Data-Qtr2'!F105),"",(10*COUNTIF('Data-Qtr2'!F105,"Yes, reported difficulty swallowing medicines")+COUNTIF('Data-Qtr2'!F105,"Yes, reported NO difficulty swallowing medicines"))),"")</f>
        <v/>
      </c>
      <c r="G106" s="168" t="str">
        <f>IF(M106=1,IF('Data-Qtr2'!P105,0.1,IF(ISBLANK('Data-Qtr2'!G105),"",(COUNTIF('Data-Qtr2'!G105,"Yes")+(0.1*COUNTIF('Data-Qtr2'!G105,"N/A"))))),"")</f>
        <v/>
      </c>
      <c r="H106" s="169" t="str">
        <f>IF(M106=1,IF('Data-Qtr2'!Q105,0.1,IF(ISBLANK('Data-Qtr2'!H105),"",((COUNTIF('Data-Qtr2'!H105,"Yes")+(0.1*COUNTIF('Data-Qtr2'!H105,"N/A")))))),"")</f>
        <v/>
      </c>
      <c r="I106" s="173" t="str">
        <f>IF(M106=1,IF(ISBLANK('Data-Qtr2'!I105),"",(COUNTIF('Data-Qtr2'!I105,"Yes")+(0.1*COUNTIF('Data-Qtr2'!I105,"N/A")))),"")</f>
        <v/>
      </c>
      <c r="J106" s="173" t="str">
        <f>IF(M106=1,IF(ISBLANK('Data-Qtr2'!J105),"",(COUNTIF('Data-Qtr2'!J105,"Yes")+(0.1*COUNTIF('Data-Qtr2'!J105,"N/A")))),"")</f>
        <v/>
      </c>
      <c r="K106" s="174" t="str">
        <f>IF(M106=1,IF(ISBLANK('Data-Qtr2'!K105),"",(COUNTIF('Data-Qtr2'!K105,"Yes")+(0.1*COUNTIF('Data-Qtr2'!K105,"N/A")))),"")</f>
        <v/>
      </c>
      <c r="L106" s="119">
        <f>COUNTIF('Data-Qtr2'!C105:K105,"")</f>
        <v>9</v>
      </c>
      <c r="M106" s="74">
        <f>IF('Data-Qtr2'!R105,"",IF(L106&lt;9,1,0))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IF(M107=1,IF('Data-Qtr2'!C106="","",(COUNTIF('Data-Qtr2'!C106,"Yes")+(0.1*COUNTIF('Data-Qtr2'!C106,"N/A")))),"")</f>
        <v/>
      </c>
      <c r="D107" s="172" t="str">
        <f>IF(M107=1,IF(ISBLANK('Data-Qtr2'!D106),"",(COUNTIF('Data-Qtr2'!D106,"Yes")+(0.1*COUNTIF('Data-Qtr2'!D106,"N/A")))),"")</f>
        <v/>
      </c>
      <c r="E107" s="172" t="str">
        <f>IF(M107=1,IF(ISBLANK('Data-Qtr2'!E106),"",(10*COUNTIF('Data-Qtr2'!E106,"Yes, nominated to self-administer")+COUNTIF('Data-Qtr2'!E106,"Yes, nominated NOT to self-administer"))),"")</f>
        <v/>
      </c>
      <c r="F107" s="172" t="str">
        <f>IF(M107=1,IF(ISBLANK('Data-Qtr2'!F106),"",(10*COUNTIF('Data-Qtr2'!F106,"Yes, reported difficulty swallowing medicines")+COUNTIF('Data-Qtr2'!F106,"Yes, reported NO difficulty swallowing medicines"))),"")</f>
        <v/>
      </c>
      <c r="G107" s="168" t="str">
        <f>IF(M107=1,IF('Data-Qtr2'!P106,0.1,IF(ISBLANK('Data-Qtr2'!G106),"",(COUNTIF('Data-Qtr2'!G106,"Yes")+(0.1*COUNTIF('Data-Qtr2'!G106,"N/A"))))),"")</f>
        <v/>
      </c>
      <c r="H107" s="169" t="str">
        <f>IF(M107=1,IF('Data-Qtr2'!Q106,0.1,IF(ISBLANK('Data-Qtr2'!H106),"",((COUNTIF('Data-Qtr2'!H106,"Yes")+(0.1*COUNTIF('Data-Qtr2'!H106,"N/A")))))),"")</f>
        <v/>
      </c>
      <c r="I107" s="173" t="str">
        <f>IF(M107=1,IF(ISBLANK('Data-Qtr2'!I106),"",(COUNTIF('Data-Qtr2'!I106,"Yes")+(0.1*COUNTIF('Data-Qtr2'!I106,"N/A")))),"")</f>
        <v/>
      </c>
      <c r="J107" s="173" t="str">
        <f>IF(M107=1,IF(ISBLANK('Data-Qtr2'!J106),"",(COUNTIF('Data-Qtr2'!J106,"Yes")+(0.1*COUNTIF('Data-Qtr2'!J106,"N/A")))),"")</f>
        <v/>
      </c>
      <c r="K107" s="174" t="str">
        <f>IF(M107=1,IF(ISBLANK('Data-Qtr2'!K106),"",(COUNTIF('Data-Qtr2'!K106,"Yes")+(0.1*COUNTIF('Data-Qtr2'!K106,"N/A")))),"")</f>
        <v/>
      </c>
      <c r="L107" s="119">
        <f>COUNTIF('Data-Qtr2'!C106:K106,"")</f>
        <v>9</v>
      </c>
      <c r="M107" s="74">
        <f>IF('Data-Qtr2'!R106,"",IF(L107&lt;9,1,0))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IF(M108=1,IF('Data-Qtr2'!C107="","",(COUNTIF('Data-Qtr2'!C107,"Yes")+(0.1*COUNTIF('Data-Qtr2'!C107,"N/A")))),"")</f>
        <v/>
      </c>
      <c r="D108" s="172" t="str">
        <f>IF(M108=1,IF(ISBLANK('Data-Qtr2'!D107),"",(COUNTIF('Data-Qtr2'!D107,"Yes")+(0.1*COUNTIF('Data-Qtr2'!D107,"N/A")))),"")</f>
        <v/>
      </c>
      <c r="E108" s="172" t="str">
        <f>IF(M108=1,IF(ISBLANK('Data-Qtr2'!E107),"",(10*COUNTIF('Data-Qtr2'!E107,"Yes, nominated to self-administer")+COUNTIF('Data-Qtr2'!E107,"Yes, nominated NOT to self-administer"))),"")</f>
        <v/>
      </c>
      <c r="F108" s="172" t="str">
        <f>IF(M108=1,IF(ISBLANK('Data-Qtr2'!F107),"",(10*COUNTIF('Data-Qtr2'!F107,"Yes, reported difficulty swallowing medicines")+COUNTIF('Data-Qtr2'!F107,"Yes, reported NO difficulty swallowing medicines"))),"")</f>
        <v/>
      </c>
      <c r="G108" s="168" t="str">
        <f>IF(M108=1,IF('Data-Qtr2'!P107,0.1,IF(ISBLANK('Data-Qtr2'!G107),"",(COUNTIF('Data-Qtr2'!G107,"Yes")+(0.1*COUNTIF('Data-Qtr2'!G107,"N/A"))))),"")</f>
        <v/>
      </c>
      <c r="H108" s="169" t="str">
        <f>IF(M108=1,IF('Data-Qtr2'!Q107,0.1,IF(ISBLANK('Data-Qtr2'!H107),"",((COUNTIF('Data-Qtr2'!H107,"Yes")+(0.1*COUNTIF('Data-Qtr2'!H107,"N/A")))))),"")</f>
        <v/>
      </c>
      <c r="I108" s="173" t="str">
        <f>IF(M108=1,IF(ISBLANK('Data-Qtr2'!I107),"",(COUNTIF('Data-Qtr2'!I107,"Yes")+(0.1*COUNTIF('Data-Qtr2'!I107,"N/A")))),"")</f>
        <v/>
      </c>
      <c r="J108" s="173" t="str">
        <f>IF(M108=1,IF(ISBLANK('Data-Qtr2'!J107),"",(COUNTIF('Data-Qtr2'!J107,"Yes")+(0.1*COUNTIF('Data-Qtr2'!J107,"N/A")))),"")</f>
        <v/>
      </c>
      <c r="K108" s="174" t="str">
        <f>IF(M108=1,IF(ISBLANK('Data-Qtr2'!K107),"",(COUNTIF('Data-Qtr2'!K107,"Yes")+(0.1*COUNTIF('Data-Qtr2'!K107,"N/A")))),"")</f>
        <v/>
      </c>
      <c r="L108" s="119">
        <f>COUNTIF('Data-Qtr2'!C107:K107,"")</f>
        <v>9</v>
      </c>
      <c r="M108" s="74">
        <f>IF('Data-Qtr2'!R107,"",IF(L108&lt;9,1,0))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IF(M109=1,IF('Data-Qtr2'!C108="","",(COUNTIF('Data-Qtr2'!C108,"Yes")+(0.1*COUNTIF('Data-Qtr2'!C108,"N/A")))),"")</f>
        <v/>
      </c>
      <c r="D109" s="172" t="str">
        <f>IF(M109=1,IF(ISBLANK('Data-Qtr2'!D108),"",(COUNTIF('Data-Qtr2'!D108,"Yes")+(0.1*COUNTIF('Data-Qtr2'!D108,"N/A")))),"")</f>
        <v/>
      </c>
      <c r="E109" s="172" t="str">
        <f>IF(M109=1,IF(ISBLANK('Data-Qtr2'!E108),"",(10*COUNTIF('Data-Qtr2'!E108,"Yes, nominated to self-administer")+COUNTIF('Data-Qtr2'!E108,"Yes, nominated NOT to self-administer"))),"")</f>
        <v/>
      </c>
      <c r="F109" s="172" t="str">
        <f>IF(M109=1,IF(ISBLANK('Data-Qtr2'!F108),"",(10*COUNTIF('Data-Qtr2'!F108,"Yes, reported difficulty swallowing medicines")+COUNTIF('Data-Qtr2'!F108,"Yes, reported NO difficulty swallowing medicines"))),"")</f>
        <v/>
      </c>
      <c r="G109" s="168" t="str">
        <f>IF(M109=1,IF('Data-Qtr2'!P108,0.1,IF(ISBLANK('Data-Qtr2'!G108),"",(COUNTIF('Data-Qtr2'!G108,"Yes")+(0.1*COUNTIF('Data-Qtr2'!G108,"N/A"))))),"")</f>
        <v/>
      </c>
      <c r="H109" s="169" t="str">
        <f>IF(M109=1,IF('Data-Qtr2'!Q108,0.1,IF(ISBLANK('Data-Qtr2'!H108),"",((COUNTIF('Data-Qtr2'!H108,"Yes")+(0.1*COUNTIF('Data-Qtr2'!H108,"N/A")))))),"")</f>
        <v/>
      </c>
      <c r="I109" s="173" t="str">
        <f>IF(M109=1,IF(ISBLANK('Data-Qtr2'!I108),"",(COUNTIF('Data-Qtr2'!I108,"Yes")+(0.1*COUNTIF('Data-Qtr2'!I108,"N/A")))),"")</f>
        <v/>
      </c>
      <c r="J109" s="173" t="str">
        <f>IF(M109=1,IF(ISBLANK('Data-Qtr2'!J108),"",(COUNTIF('Data-Qtr2'!J108,"Yes")+(0.1*COUNTIF('Data-Qtr2'!J108,"N/A")))),"")</f>
        <v/>
      </c>
      <c r="K109" s="174" t="str">
        <f>IF(M109=1,IF(ISBLANK('Data-Qtr2'!K108),"",(COUNTIF('Data-Qtr2'!K108,"Yes")+(0.1*COUNTIF('Data-Qtr2'!K108,"N/A")))),"")</f>
        <v/>
      </c>
      <c r="L109" s="119">
        <f>COUNTIF('Data-Qtr2'!C108:K108,"")</f>
        <v>9</v>
      </c>
      <c r="M109" s="74">
        <f>IF('Data-Qtr2'!R108,"",IF(L109&lt;9,1,0))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IF(M110=1,IF('Data-Qtr2'!C109="","",(COUNTIF('Data-Qtr2'!C109,"Yes")+(0.1*COUNTIF('Data-Qtr2'!C109,"N/A")))),"")</f>
        <v/>
      </c>
      <c r="D110" s="172" t="str">
        <f>IF(M110=1,IF(ISBLANK('Data-Qtr2'!D109),"",(COUNTIF('Data-Qtr2'!D109,"Yes")+(0.1*COUNTIF('Data-Qtr2'!D109,"N/A")))),"")</f>
        <v/>
      </c>
      <c r="E110" s="172" t="str">
        <f>IF(M110=1,IF(ISBLANK('Data-Qtr2'!E109),"",(10*COUNTIF('Data-Qtr2'!E109,"Yes, nominated to self-administer")+COUNTIF('Data-Qtr2'!E109,"Yes, nominated NOT to self-administer"))),"")</f>
        <v/>
      </c>
      <c r="F110" s="172" t="str">
        <f>IF(M110=1,IF(ISBLANK('Data-Qtr2'!F109),"",(10*COUNTIF('Data-Qtr2'!F109,"Yes, reported difficulty swallowing medicines")+COUNTIF('Data-Qtr2'!F109,"Yes, reported NO difficulty swallowing medicines"))),"")</f>
        <v/>
      </c>
      <c r="G110" s="168" t="str">
        <f>IF(M110=1,IF('Data-Qtr2'!P109,0.1,IF(ISBLANK('Data-Qtr2'!G109),"",(COUNTIF('Data-Qtr2'!G109,"Yes")+(0.1*COUNTIF('Data-Qtr2'!G109,"N/A"))))),"")</f>
        <v/>
      </c>
      <c r="H110" s="169" t="str">
        <f>IF(M110=1,IF('Data-Qtr2'!Q109,0.1,IF(ISBLANK('Data-Qtr2'!H109),"",((COUNTIF('Data-Qtr2'!H109,"Yes")+(0.1*COUNTIF('Data-Qtr2'!H109,"N/A")))))),"")</f>
        <v/>
      </c>
      <c r="I110" s="173" t="str">
        <f>IF(M110=1,IF(ISBLANK('Data-Qtr2'!I109),"",(COUNTIF('Data-Qtr2'!I109,"Yes")+(0.1*COUNTIF('Data-Qtr2'!I109,"N/A")))),"")</f>
        <v/>
      </c>
      <c r="J110" s="173" t="str">
        <f>IF(M110=1,IF(ISBLANK('Data-Qtr2'!J109),"",(COUNTIF('Data-Qtr2'!J109,"Yes")+(0.1*COUNTIF('Data-Qtr2'!J109,"N/A")))),"")</f>
        <v/>
      </c>
      <c r="K110" s="174" t="str">
        <f>IF(M110=1,IF(ISBLANK('Data-Qtr2'!K109),"",(COUNTIF('Data-Qtr2'!K109,"Yes")+(0.1*COUNTIF('Data-Qtr2'!K109,"N/A")))),"")</f>
        <v/>
      </c>
      <c r="L110" s="119">
        <f>COUNTIF('Data-Qtr2'!C109:K109,"")</f>
        <v>9</v>
      </c>
      <c r="M110" s="74">
        <f>IF('Data-Qtr2'!R109,"",IF(L110&lt;9,1,0))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IF(M111=1,IF('Data-Qtr2'!C110="","",(COUNTIF('Data-Qtr2'!C110,"Yes")+(0.1*COUNTIF('Data-Qtr2'!C110,"N/A")))),"")</f>
        <v/>
      </c>
      <c r="D111" s="172" t="str">
        <f>IF(M111=1,IF(ISBLANK('Data-Qtr2'!D110),"",(COUNTIF('Data-Qtr2'!D110,"Yes")+(0.1*COUNTIF('Data-Qtr2'!D110,"N/A")))),"")</f>
        <v/>
      </c>
      <c r="E111" s="172" t="str">
        <f>IF(M111=1,IF(ISBLANK('Data-Qtr2'!E110),"",(10*COUNTIF('Data-Qtr2'!E110,"Yes, nominated to self-administer")+COUNTIF('Data-Qtr2'!E110,"Yes, nominated NOT to self-administer"))),"")</f>
        <v/>
      </c>
      <c r="F111" s="172" t="str">
        <f>IF(M111=1,IF(ISBLANK('Data-Qtr2'!F110),"",(10*COUNTIF('Data-Qtr2'!F110,"Yes, reported difficulty swallowing medicines")+COUNTIF('Data-Qtr2'!F110,"Yes, reported NO difficulty swallowing medicines"))),"")</f>
        <v/>
      </c>
      <c r="G111" s="168" t="str">
        <f>IF(M111=1,IF('Data-Qtr2'!P110,0.1,IF(ISBLANK('Data-Qtr2'!G110),"",(COUNTIF('Data-Qtr2'!G110,"Yes")+(0.1*COUNTIF('Data-Qtr2'!G110,"N/A"))))),"")</f>
        <v/>
      </c>
      <c r="H111" s="169" t="str">
        <f>IF(M111=1,IF('Data-Qtr2'!Q110,0.1,IF(ISBLANK('Data-Qtr2'!H110),"",((COUNTIF('Data-Qtr2'!H110,"Yes")+(0.1*COUNTIF('Data-Qtr2'!H110,"N/A")))))),"")</f>
        <v/>
      </c>
      <c r="I111" s="173" t="str">
        <f>IF(M111=1,IF(ISBLANK('Data-Qtr2'!I110),"",(COUNTIF('Data-Qtr2'!I110,"Yes")+(0.1*COUNTIF('Data-Qtr2'!I110,"N/A")))),"")</f>
        <v/>
      </c>
      <c r="J111" s="173" t="str">
        <f>IF(M111=1,IF(ISBLANK('Data-Qtr2'!J110),"",(COUNTIF('Data-Qtr2'!J110,"Yes")+(0.1*COUNTIF('Data-Qtr2'!J110,"N/A")))),"")</f>
        <v/>
      </c>
      <c r="K111" s="174" t="str">
        <f>IF(M111=1,IF(ISBLANK('Data-Qtr2'!K110),"",(COUNTIF('Data-Qtr2'!K110,"Yes")+(0.1*COUNTIF('Data-Qtr2'!K110,"N/A")))),"")</f>
        <v/>
      </c>
      <c r="L111" s="119">
        <f>COUNTIF('Data-Qtr2'!C110:K110,"")</f>
        <v>9</v>
      </c>
      <c r="M111" s="74">
        <f>IF('Data-Qtr2'!R110,"",IF(L111&lt;9,1,0))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IF(M112=1,IF('Data-Qtr2'!C111="","",(COUNTIF('Data-Qtr2'!C111,"Yes")+(0.1*COUNTIF('Data-Qtr2'!C111,"N/A")))),"")</f>
        <v/>
      </c>
      <c r="D112" s="172" t="str">
        <f>IF(M112=1,IF(ISBLANK('Data-Qtr2'!D111),"",(COUNTIF('Data-Qtr2'!D111,"Yes")+(0.1*COUNTIF('Data-Qtr2'!D111,"N/A")))),"")</f>
        <v/>
      </c>
      <c r="E112" s="172" t="str">
        <f>IF(M112=1,IF(ISBLANK('Data-Qtr2'!E111),"",(10*COUNTIF('Data-Qtr2'!E111,"Yes, nominated to self-administer")+COUNTIF('Data-Qtr2'!E111,"Yes, nominated NOT to self-administer"))),"")</f>
        <v/>
      </c>
      <c r="F112" s="172" t="str">
        <f>IF(M112=1,IF(ISBLANK('Data-Qtr2'!F111),"",(10*COUNTIF('Data-Qtr2'!F111,"Yes, reported difficulty swallowing medicines")+COUNTIF('Data-Qtr2'!F111,"Yes, reported NO difficulty swallowing medicines"))),"")</f>
        <v/>
      </c>
      <c r="G112" s="168" t="str">
        <f>IF(M112=1,IF('Data-Qtr2'!P111,0.1,IF(ISBLANK('Data-Qtr2'!G111),"",(COUNTIF('Data-Qtr2'!G111,"Yes")+(0.1*COUNTIF('Data-Qtr2'!G111,"N/A"))))),"")</f>
        <v/>
      </c>
      <c r="H112" s="169" t="str">
        <f>IF(M112=1,IF('Data-Qtr2'!Q111,0.1,IF(ISBLANK('Data-Qtr2'!H111),"",((COUNTIF('Data-Qtr2'!H111,"Yes")+(0.1*COUNTIF('Data-Qtr2'!H111,"N/A")))))),"")</f>
        <v/>
      </c>
      <c r="I112" s="173" t="str">
        <f>IF(M112=1,IF(ISBLANK('Data-Qtr2'!I111),"",(COUNTIF('Data-Qtr2'!I111,"Yes")+(0.1*COUNTIF('Data-Qtr2'!I111,"N/A")))),"")</f>
        <v/>
      </c>
      <c r="J112" s="173" t="str">
        <f>IF(M112=1,IF(ISBLANK('Data-Qtr2'!J111),"",(COUNTIF('Data-Qtr2'!J111,"Yes")+(0.1*COUNTIF('Data-Qtr2'!J111,"N/A")))),"")</f>
        <v/>
      </c>
      <c r="K112" s="174" t="str">
        <f>IF(M112=1,IF(ISBLANK('Data-Qtr2'!K111),"",(COUNTIF('Data-Qtr2'!K111,"Yes")+(0.1*COUNTIF('Data-Qtr2'!K111,"N/A")))),"")</f>
        <v/>
      </c>
      <c r="L112" s="119">
        <f>COUNTIF('Data-Qtr2'!C111:K111,"")</f>
        <v>9</v>
      </c>
      <c r="M112" s="74">
        <f>IF('Data-Qtr2'!R111,"",IF(L112&lt;9,1,0))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IF(M113=1,IF('Data-Qtr2'!C112="","",(COUNTIF('Data-Qtr2'!C112,"Yes")+(0.1*COUNTIF('Data-Qtr2'!C112,"N/A")))),"")</f>
        <v/>
      </c>
      <c r="D113" s="172" t="str">
        <f>IF(M113=1,IF(ISBLANK('Data-Qtr2'!D112),"",(COUNTIF('Data-Qtr2'!D112,"Yes")+(0.1*COUNTIF('Data-Qtr2'!D112,"N/A")))),"")</f>
        <v/>
      </c>
      <c r="E113" s="172" t="str">
        <f>IF(M113=1,IF(ISBLANK('Data-Qtr2'!E112),"",(10*COUNTIF('Data-Qtr2'!E112,"Yes, nominated to self-administer")+COUNTIF('Data-Qtr2'!E112,"Yes, nominated NOT to self-administer"))),"")</f>
        <v/>
      </c>
      <c r="F113" s="172" t="str">
        <f>IF(M113=1,IF(ISBLANK('Data-Qtr2'!F112),"",(10*COUNTIF('Data-Qtr2'!F112,"Yes, reported difficulty swallowing medicines")+COUNTIF('Data-Qtr2'!F112,"Yes, reported NO difficulty swallowing medicines"))),"")</f>
        <v/>
      </c>
      <c r="G113" s="168" t="str">
        <f>IF(M113=1,IF('Data-Qtr2'!P112,0.1,IF(ISBLANK('Data-Qtr2'!G112),"",(COUNTIF('Data-Qtr2'!G112,"Yes")+(0.1*COUNTIF('Data-Qtr2'!G112,"N/A"))))),"")</f>
        <v/>
      </c>
      <c r="H113" s="169" t="str">
        <f>IF(M113=1,IF('Data-Qtr2'!Q112,0.1,IF(ISBLANK('Data-Qtr2'!H112),"",((COUNTIF('Data-Qtr2'!H112,"Yes")+(0.1*COUNTIF('Data-Qtr2'!H112,"N/A")))))),"")</f>
        <v/>
      </c>
      <c r="I113" s="173" t="str">
        <f>IF(M113=1,IF(ISBLANK('Data-Qtr2'!I112),"",(COUNTIF('Data-Qtr2'!I112,"Yes")+(0.1*COUNTIF('Data-Qtr2'!I112,"N/A")))),"")</f>
        <v/>
      </c>
      <c r="J113" s="173" t="str">
        <f>IF(M113=1,IF(ISBLANK('Data-Qtr2'!J112),"",(COUNTIF('Data-Qtr2'!J112,"Yes")+(0.1*COUNTIF('Data-Qtr2'!J112,"N/A")))),"")</f>
        <v/>
      </c>
      <c r="K113" s="174" t="str">
        <f>IF(M113=1,IF(ISBLANK('Data-Qtr2'!K112),"",(COUNTIF('Data-Qtr2'!K112,"Yes")+(0.1*COUNTIF('Data-Qtr2'!K112,"N/A")))),"")</f>
        <v/>
      </c>
      <c r="L113" s="119">
        <f>COUNTIF('Data-Qtr2'!C112:K112,"")</f>
        <v>9</v>
      </c>
      <c r="M113" s="74">
        <f>IF('Data-Qtr2'!R112,"",IF(L113&lt;9,1,0))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IF(M114=1,IF('Data-Qtr2'!C113="","",(COUNTIF('Data-Qtr2'!C113,"Yes")+(0.1*COUNTIF('Data-Qtr2'!C113,"N/A")))),"")</f>
        <v/>
      </c>
      <c r="D114" s="172" t="str">
        <f>IF(M114=1,IF(ISBLANK('Data-Qtr2'!D113),"",(COUNTIF('Data-Qtr2'!D113,"Yes")+(0.1*COUNTIF('Data-Qtr2'!D113,"N/A")))),"")</f>
        <v/>
      </c>
      <c r="E114" s="172" t="str">
        <f>IF(M114=1,IF(ISBLANK('Data-Qtr2'!E113),"",(10*COUNTIF('Data-Qtr2'!E113,"Yes, nominated to self-administer")+COUNTIF('Data-Qtr2'!E113,"Yes, nominated NOT to self-administer"))),"")</f>
        <v/>
      </c>
      <c r="F114" s="172" t="str">
        <f>IF(M114=1,IF(ISBLANK('Data-Qtr2'!F113),"",(10*COUNTIF('Data-Qtr2'!F113,"Yes, reported difficulty swallowing medicines")+COUNTIF('Data-Qtr2'!F113,"Yes, reported NO difficulty swallowing medicines"))),"")</f>
        <v/>
      </c>
      <c r="G114" s="168" t="str">
        <f>IF(M114=1,IF('Data-Qtr2'!P113,0.1,IF(ISBLANK('Data-Qtr2'!G113),"",(COUNTIF('Data-Qtr2'!G113,"Yes")+(0.1*COUNTIF('Data-Qtr2'!G113,"N/A"))))),"")</f>
        <v/>
      </c>
      <c r="H114" s="169" t="str">
        <f>IF(M114=1,IF('Data-Qtr2'!Q113,0.1,IF(ISBLANK('Data-Qtr2'!H113),"",((COUNTIF('Data-Qtr2'!H113,"Yes")+(0.1*COUNTIF('Data-Qtr2'!H113,"N/A")))))),"")</f>
        <v/>
      </c>
      <c r="I114" s="173" t="str">
        <f>IF(M114=1,IF(ISBLANK('Data-Qtr2'!I113),"",(COUNTIF('Data-Qtr2'!I113,"Yes")+(0.1*COUNTIF('Data-Qtr2'!I113,"N/A")))),"")</f>
        <v/>
      </c>
      <c r="J114" s="173" t="str">
        <f>IF(M114=1,IF(ISBLANK('Data-Qtr2'!J113),"",(COUNTIF('Data-Qtr2'!J113,"Yes")+(0.1*COUNTIF('Data-Qtr2'!J113,"N/A")))),"")</f>
        <v/>
      </c>
      <c r="K114" s="174" t="str">
        <f>IF(M114=1,IF(ISBLANK('Data-Qtr2'!K113),"",(COUNTIF('Data-Qtr2'!K113,"Yes")+(0.1*COUNTIF('Data-Qtr2'!K113,"N/A")))),"")</f>
        <v/>
      </c>
      <c r="L114" s="119">
        <f>COUNTIF('Data-Qtr2'!C113:K113,"")</f>
        <v>9</v>
      </c>
      <c r="M114" s="74">
        <f>IF('Data-Qtr2'!R113,"",IF(L114&lt;9,1,0))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IF(M115=1,IF('Data-Qtr2'!C114="","",(COUNTIF('Data-Qtr2'!C114,"Yes")+(0.1*COUNTIF('Data-Qtr2'!C114,"N/A")))),"")</f>
        <v/>
      </c>
      <c r="D115" s="172" t="str">
        <f>IF(M115=1,IF(ISBLANK('Data-Qtr2'!D114),"",(COUNTIF('Data-Qtr2'!D114,"Yes")+(0.1*COUNTIF('Data-Qtr2'!D114,"N/A")))),"")</f>
        <v/>
      </c>
      <c r="E115" s="172" t="str">
        <f>IF(M115=1,IF(ISBLANK('Data-Qtr2'!E114),"",(10*COUNTIF('Data-Qtr2'!E114,"Yes, nominated to self-administer")+COUNTIF('Data-Qtr2'!E114,"Yes, nominated NOT to self-administer"))),"")</f>
        <v/>
      </c>
      <c r="F115" s="172" t="str">
        <f>IF(M115=1,IF(ISBLANK('Data-Qtr2'!F114),"",(10*COUNTIF('Data-Qtr2'!F114,"Yes, reported difficulty swallowing medicines")+COUNTIF('Data-Qtr2'!F114,"Yes, reported NO difficulty swallowing medicines"))),"")</f>
        <v/>
      </c>
      <c r="G115" s="168" t="str">
        <f>IF(M115=1,IF('Data-Qtr2'!P114,0.1,IF(ISBLANK('Data-Qtr2'!G114),"",(COUNTIF('Data-Qtr2'!G114,"Yes")+(0.1*COUNTIF('Data-Qtr2'!G114,"N/A"))))),"")</f>
        <v/>
      </c>
      <c r="H115" s="169" t="str">
        <f>IF(M115=1,IF('Data-Qtr2'!Q114,0.1,IF(ISBLANK('Data-Qtr2'!H114),"",((COUNTIF('Data-Qtr2'!H114,"Yes")+(0.1*COUNTIF('Data-Qtr2'!H114,"N/A")))))),"")</f>
        <v/>
      </c>
      <c r="I115" s="173" t="str">
        <f>IF(M115=1,IF(ISBLANK('Data-Qtr2'!I114),"",(COUNTIF('Data-Qtr2'!I114,"Yes")+(0.1*COUNTIF('Data-Qtr2'!I114,"N/A")))),"")</f>
        <v/>
      </c>
      <c r="J115" s="173" t="str">
        <f>IF(M115=1,IF(ISBLANK('Data-Qtr2'!J114),"",(COUNTIF('Data-Qtr2'!J114,"Yes")+(0.1*COUNTIF('Data-Qtr2'!J114,"N/A")))),"")</f>
        <v/>
      </c>
      <c r="K115" s="174" t="str">
        <f>IF(M115=1,IF(ISBLANK('Data-Qtr2'!K114),"",(COUNTIF('Data-Qtr2'!K114,"Yes")+(0.1*COUNTIF('Data-Qtr2'!K114,"N/A")))),"")</f>
        <v/>
      </c>
      <c r="L115" s="149">
        <f>COUNTIF('Data-Qtr2'!C114:K114,"")</f>
        <v>9</v>
      </c>
      <c r="M115" s="75">
        <f>IF('Data-Qtr2'!R114,"",IF(L115&lt;9,1,0))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algorithmName="SHA-512" hashValue="ehbCdtyxNx6343L7reNqh8AwEnwybtbVCPbE9ZyrpBdoQ/Opp3Kvb1kfqfoTlc4F3GMGwbn9rLHSTaAbrjRm1Q==" saltValue="SZbpuKsB/MAxerwsUDUgJw==" spinCount="100000" sheet="1" selectLockedCells="1" selectUnlockedCells="1"/>
  <mergeCells count="4">
    <mergeCell ref="P4:P11"/>
    <mergeCell ref="G8:G9"/>
    <mergeCell ref="J8:J10"/>
    <mergeCell ref="M8:M10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96B7F2-3B54-45DB-8D93-1EE331769745}">
  <sheetPr codeName="Sheet16"/>
  <dimension ref="A1:W130"/>
  <sheetViews>
    <sheetView topLeftCell="A68" workbookViewId="0">
      <selection activeCell="G116" sqref="G116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IF(ISBLANK('Data-Qtr3'!C9), "", 'Data-Qtr3'!C9)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IF(ISBLANK('Data-Qtr3'!$C$7), "", 'Data-Qtr3'!$C$7)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IF(M16=1,IF('Data-Qtr3'!C15="","",(COUNTIF('Data-Qtr3'!C15,"Yes")+(0.1*COUNTIF('Data-Qtr3'!C15,"N/A")))),"")</f>
        <v/>
      </c>
      <c r="D16" s="172" t="str">
        <f>IF(M16=1,IF(ISBLANK('Data-Qtr3'!D15),"",(COUNTIF('Data-Qtr3'!D15,"Yes")+(0.1*COUNTIF('Data-Qtr3'!D15,"N/A")))),"")</f>
        <v/>
      </c>
      <c r="E16" s="172" t="str">
        <f>IF(M16=1,IF(ISBLANK('Data-Qtr3'!E15),"",(10*COUNTIF('Data-Qtr3'!E15,"Yes, nominated to self-administer")+COUNTIF('Data-Qtr3'!E15,"Yes, nominated NOT to self-administer"))),"")</f>
        <v/>
      </c>
      <c r="F16" s="172" t="str">
        <f>IF(M16=1,IF(ISBLANK('Data-Qtr3'!F15),"",(10*COUNTIF('Data-Qtr3'!F15,"Yes, reported difficulty swallowing medicines")+COUNTIF('Data-Qtr3'!F15,"Yes, reported NO difficulty swallowing medicines"))),"")</f>
        <v/>
      </c>
      <c r="G16" s="168" t="str">
        <f>IF(M16=1,IF('Data-Qtr3'!P15,0.1,IF(ISBLANK('Data-Qtr3'!G15),"",(COUNTIF('Data-Qtr3'!G15,"Yes")+(0.1*COUNTIF('Data-Qtr3'!G15,"N/A"))))),"")</f>
        <v/>
      </c>
      <c r="H16" s="169" t="str">
        <f>IF(M16=1,IF('Data-Qtr3'!Q15,0.1,IF(ISBLANK('Data-Qtr3'!H15),"",((COUNTIF('Data-Qtr3'!H15,"Yes")+(0.1*COUNTIF('Data-Qtr3'!H15,"N/A")))))),"")</f>
        <v/>
      </c>
      <c r="I16" s="173" t="str">
        <f>IF(M16=1,IF(ISBLANK('Data-Qtr3'!I15),"",(COUNTIF('Data-Qtr3'!I15,"Yes")+(0.1*COUNTIF('Data-Qtr3'!I15,"N/A")))),"")</f>
        <v/>
      </c>
      <c r="J16" s="173" t="str">
        <f>IF(M16=1,IF(ISBLANK('Data-Qtr3'!J15),"",(COUNTIF('Data-Qtr3'!J15,"Yes")+(0.1*COUNTIF('Data-Qtr3'!J15,"N/A")))),"")</f>
        <v/>
      </c>
      <c r="K16" s="174" t="str">
        <f>IF(M16=1,IF(ISBLANK('Data-Qtr3'!K15),"",(COUNTIF('Data-Qtr3'!K15,"Yes")+(0.1*COUNTIF('Data-Qtr3'!K15,"N/A")))),"")</f>
        <v/>
      </c>
      <c r="L16" s="148">
        <f>COUNTIF('Data-Qtr3'!C15:K15,"")</f>
        <v>9</v>
      </c>
      <c r="M16" s="73">
        <f>IF('Data-Qtr3'!R15,"",IF(L16&lt;9,1,0))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IF(M17=1,IF('Data-Qtr3'!C16="","",(COUNTIF('Data-Qtr3'!C16,"Yes")+(0.1*COUNTIF('Data-Qtr3'!C16,"N/A")))),"")</f>
        <v/>
      </c>
      <c r="D17" s="172" t="str">
        <f>IF(M17=1,IF(ISBLANK('Data-Qtr3'!D16),"",(COUNTIF('Data-Qtr3'!D16,"Yes")+(0.1*COUNTIF('Data-Qtr3'!D16,"N/A")))),"")</f>
        <v/>
      </c>
      <c r="E17" s="172" t="str">
        <f>IF(M17=1,IF(ISBLANK('Data-Qtr3'!E16),"",(10*COUNTIF('Data-Qtr3'!E16,"Yes, nominated to self-administer")+COUNTIF('Data-Qtr3'!E16,"Yes, nominated NOT to self-administer"))),"")</f>
        <v/>
      </c>
      <c r="F17" s="172" t="str">
        <f>IF(M17=1,IF(ISBLANK('Data-Qtr3'!F16),"",(10*COUNTIF('Data-Qtr3'!F16,"Yes, reported difficulty swallowing medicines")+COUNTIF('Data-Qtr3'!F16,"Yes, reported NO difficulty swallowing medicines"))),"")</f>
        <v/>
      </c>
      <c r="G17" s="168" t="str">
        <f>IF(M17=1,IF('Data-Qtr3'!P16,0.1,IF(ISBLANK('Data-Qtr3'!G16),"",(COUNTIF('Data-Qtr3'!G16,"Yes")+(0.1*COUNTIF('Data-Qtr3'!G16,"N/A"))))),"")</f>
        <v/>
      </c>
      <c r="H17" s="169" t="str">
        <f>IF(M17=1,IF('Data-Qtr3'!Q16,0.1,IF(ISBLANK('Data-Qtr3'!H16),"",((COUNTIF('Data-Qtr3'!H16,"Yes")+(0.1*COUNTIF('Data-Qtr3'!H16,"N/A")))))),"")</f>
        <v/>
      </c>
      <c r="I17" s="173" t="str">
        <f>IF(M17=1,IF(ISBLANK('Data-Qtr3'!I16),"",(COUNTIF('Data-Qtr3'!I16,"Yes")+(0.1*COUNTIF('Data-Qtr3'!I16,"N/A")))),"")</f>
        <v/>
      </c>
      <c r="J17" s="173" t="str">
        <f>IF(M17=1,IF(ISBLANK('Data-Qtr3'!J16),"",(COUNTIF('Data-Qtr3'!J16,"Yes")+(0.1*COUNTIF('Data-Qtr3'!J16,"N/A")))),"")</f>
        <v/>
      </c>
      <c r="K17" s="174" t="str">
        <f>IF(M17=1,IF(ISBLANK('Data-Qtr3'!K16),"",(COUNTIF('Data-Qtr3'!K16,"Yes")+(0.1*COUNTIF('Data-Qtr3'!K16,"N/A")))),"")</f>
        <v/>
      </c>
      <c r="L17" s="119">
        <f>COUNTIF('Data-Qtr3'!C16:K16,"")</f>
        <v>9</v>
      </c>
      <c r="M17" s="74">
        <f>IF('Data-Qtr3'!R16,"",IF(L17&lt;9,1,0))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IF(M18=1,IF('Data-Qtr3'!C17="","",(COUNTIF('Data-Qtr3'!C17,"Yes")+(0.1*COUNTIF('Data-Qtr3'!C17,"N/A")))),"")</f>
        <v/>
      </c>
      <c r="D18" s="172" t="str">
        <f>IF(M18=1,IF(ISBLANK('Data-Qtr3'!D17),"",(COUNTIF('Data-Qtr3'!D17,"Yes")+(0.1*COUNTIF('Data-Qtr3'!D17,"N/A")))),"")</f>
        <v/>
      </c>
      <c r="E18" s="172" t="str">
        <f>IF(M18=1,IF(ISBLANK('Data-Qtr3'!E17),"",(10*COUNTIF('Data-Qtr3'!E17,"Yes, nominated to self-administer")+COUNTIF('Data-Qtr3'!E17,"Yes, nominated NOT to self-administer"))),"")</f>
        <v/>
      </c>
      <c r="F18" s="172" t="str">
        <f>IF(M18=1,IF(ISBLANK('Data-Qtr3'!F17),"",(10*COUNTIF('Data-Qtr3'!F17,"Yes, reported difficulty swallowing medicines")+COUNTIF('Data-Qtr3'!F17,"Yes, reported NO difficulty swallowing medicines"))),"")</f>
        <v/>
      </c>
      <c r="G18" s="168" t="str">
        <f>IF(M18=1,IF('Data-Qtr3'!P17,0.1,IF(ISBLANK('Data-Qtr3'!G17),"",(COUNTIF('Data-Qtr3'!G17,"Yes")+(0.1*COUNTIF('Data-Qtr3'!G17,"N/A"))))),"")</f>
        <v/>
      </c>
      <c r="H18" s="169" t="str">
        <f>IF(M18=1,IF('Data-Qtr3'!Q17,0.1,IF(ISBLANK('Data-Qtr3'!H17),"",((COUNTIF('Data-Qtr3'!H17,"Yes")+(0.1*COUNTIF('Data-Qtr3'!H17,"N/A")))))),"")</f>
        <v/>
      </c>
      <c r="I18" s="173" t="str">
        <f>IF(M18=1,IF(ISBLANK('Data-Qtr3'!I17),"",(COUNTIF('Data-Qtr3'!I17,"Yes")+(0.1*COUNTIF('Data-Qtr3'!I17,"N/A")))),"")</f>
        <v/>
      </c>
      <c r="J18" s="173" t="str">
        <f>IF(M18=1,IF(ISBLANK('Data-Qtr3'!J17),"",(COUNTIF('Data-Qtr3'!J17,"Yes")+(0.1*COUNTIF('Data-Qtr3'!J17,"N/A")))),"")</f>
        <v/>
      </c>
      <c r="K18" s="174" t="str">
        <f>IF(M18=1,IF(ISBLANK('Data-Qtr3'!K17),"",(COUNTIF('Data-Qtr3'!K17,"Yes")+(0.1*COUNTIF('Data-Qtr3'!K17,"N/A")))),"")</f>
        <v/>
      </c>
      <c r="L18" s="119">
        <f>COUNTIF('Data-Qtr3'!C17:K17,"")</f>
        <v>9</v>
      </c>
      <c r="M18" s="74">
        <f>IF('Data-Qtr3'!R17,"",IF(L18&lt;9,1,0))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IF(M19=1,IF('Data-Qtr3'!C18="","",(COUNTIF('Data-Qtr3'!C18,"Yes")+(0.1*COUNTIF('Data-Qtr3'!C18,"N/A")))),"")</f>
        <v/>
      </c>
      <c r="D19" s="172" t="str">
        <f>IF(M19=1,IF(ISBLANK('Data-Qtr3'!D18),"",(COUNTIF('Data-Qtr3'!D18,"Yes")+(0.1*COUNTIF('Data-Qtr3'!D18,"N/A")))),"")</f>
        <v/>
      </c>
      <c r="E19" s="172" t="str">
        <f>IF(M19=1,IF(ISBLANK('Data-Qtr3'!E18),"",(10*COUNTIF('Data-Qtr3'!E18,"Yes, nominated to self-administer")+COUNTIF('Data-Qtr3'!E18,"Yes, nominated NOT to self-administer"))),"")</f>
        <v/>
      </c>
      <c r="F19" s="172" t="str">
        <f>IF(M19=1,IF(ISBLANK('Data-Qtr3'!F18),"",(10*COUNTIF('Data-Qtr3'!F18,"Yes, reported difficulty swallowing medicines")+COUNTIF('Data-Qtr3'!F18,"Yes, reported NO difficulty swallowing medicines"))),"")</f>
        <v/>
      </c>
      <c r="G19" s="168" t="str">
        <f>IF(M19=1,IF('Data-Qtr3'!P18,0.1,IF(ISBLANK('Data-Qtr3'!G18),"",(COUNTIF('Data-Qtr3'!G18,"Yes")+(0.1*COUNTIF('Data-Qtr3'!G18,"N/A"))))),"")</f>
        <v/>
      </c>
      <c r="H19" s="169" t="str">
        <f>IF(M19=1,IF('Data-Qtr3'!Q18,0.1,IF(ISBLANK('Data-Qtr3'!H18),"",((COUNTIF('Data-Qtr3'!H18,"Yes")+(0.1*COUNTIF('Data-Qtr3'!H18,"N/A")))))),"")</f>
        <v/>
      </c>
      <c r="I19" s="173" t="str">
        <f>IF(M19=1,IF(ISBLANK('Data-Qtr3'!I18),"",(COUNTIF('Data-Qtr3'!I18,"Yes")+(0.1*COUNTIF('Data-Qtr3'!I18,"N/A")))),"")</f>
        <v/>
      </c>
      <c r="J19" s="173" t="str">
        <f>IF(M19=1,IF(ISBLANK('Data-Qtr3'!J18),"",(COUNTIF('Data-Qtr3'!J18,"Yes")+(0.1*COUNTIF('Data-Qtr3'!J18,"N/A")))),"")</f>
        <v/>
      </c>
      <c r="K19" s="174" t="str">
        <f>IF(M19=1,IF(ISBLANK('Data-Qtr3'!K18),"",(COUNTIF('Data-Qtr3'!K18,"Yes")+(0.1*COUNTIF('Data-Qtr3'!K18,"N/A")))),"")</f>
        <v/>
      </c>
      <c r="L19" s="119">
        <f>COUNTIF('Data-Qtr3'!C18:K18,"")</f>
        <v>9</v>
      </c>
      <c r="M19" s="74">
        <f>IF('Data-Qtr3'!R18,"",IF(L19&lt;9,1,0))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IF(M20=1,IF('Data-Qtr3'!C19="","",(COUNTIF('Data-Qtr3'!C19,"Yes")+(0.1*COUNTIF('Data-Qtr3'!C19,"N/A")))),"")</f>
        <v/>
      </c>
      <c r="D20" s="172" t="str">
        <f>IF(M20=1,IF(ISBLANK('Data-Qtr3'!D19),"",(COUNTIF('Data-Qtr3'!D19,"Yes")+(0.1*COUNTIF('Data-Qtr3'!D19,"N/A")))),"")</f>
        <v/>
      </c>
      <c r="E20" s="172" t="str">
        <f>IF(M20=1,IF(ISBLANK('Data-Qtr3'!E19),"",(10*COUNTIF('Data-Qtr3'!E19,"Yes, nominated to self-administer")+COUNTIF('Data-Qtr3'!E19,"Yes, nominated NOT to self-administer"))),"")</f>
        <v/>
      </c>
      <c r="F20" s="172" t="str">
        <f>IF(M20=1,IF(ISBLANK('Data-Qtr3'!F19),"",(10*COUNTIF('Data-Qtr3'!F19,"Yes, reported difficulty swallowing medicines")+COUNTIF('Data-Qtr3'!F19,"Yes, reported NO difficulty swallowing medicines"))),"")</f>
        <v/>
      </c>
      <c r="G20" s="168" t="str">
        <f>IF(M20=1,IF('Data-Qtr3'!P19,0.1,IF(ISBLANK('Data-Qtr3'!G19),"",(COUNTIF('Data-Qtr3'!G19,"Yes")+(0.1*COUNTIF('Data-Qtr3'!G19,"N/A"))))),"")</f>
        <v/>
      </c>
      <c r="H20" s="169" t="str">
        <f>IF(M20=1,IF('Data-Qtr3'!Q19,0.1,IF(ISBLANK('Data-Qtr3'!H19),"",((COUNTIF('Data-Qtr3'!H19,"Yes")+(0.1*COUNTIF('Data-Qtr3'!H19,"N/A")))))),"")</f>
        <v/>
      </c>
      <c r="I20" s="173" t="str">
        <f>IF(M20=1,IF(ISBLANK('Data-Qtr3'!I19),"",(COUNTIF('Data-Qtr3'!I19,"Yes")+(0.1*COUNTIF('Data-Qtr3'!I19,"N/A")))),"")</f>
        <v/>
      </c>
      <c r="J20" s="173" t="str">
        <f>IF(M20=1,IF(ISBLANK('Data-Qtr3'!J19),"",(COUNTIF('Data-Qtr3'!J19,"Yes")+(0.1*COUNTIF('Data-Qtr3'!J19,"N/A")))),"")</f>
        <v/>
      </c>
      <c r="K20" s="174" t="str">
        <f>IF(M20=1,IF(ISBLANK('Data-Qtr3'!K19),"",(COUNTIF('Data-Qtr3'!K19,"Yes")+(0.1*COUNTIF('Data-Qtr3'!K19,"N/A")))),"")</f>
        <v/>
      </c>
      <c r="L20" s="119">
        <f>COUNTIF('Data-Qtr3'!C19:K19,"")</f>
        <v>9</v>
      </c>
      <c r="M20" s="74">
        <f>IF('Data-Qtr3'!R19,"",IF(L20&lt;9,1,0))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IF(M21=1,IF('Data-Qtr3'!C20="","",(COUNTIF('Data-Qtr3'!C20,"Yes")+(0.1*COUNTIF('Data-Qtr3'!C20,"N/A")))),"")</f>
        <v/>
      </c>
      <c r="D21" s="172" t="str">
        <f>IF(M21=1,IF(ISBLANK('Data-Qtr3'!D20),"",(COUNTIF('Data-Qtr3'!D20,"Yes")+(0.1*COUNTIF('Data-Qtr3'!D20,"N/A")))),"")</f>
        <v/>
      </c>
      <c r="E21" s="172" t="str">
        <f>IF(M21=1,IF(ISBLANK('Data-Qtr3'!E20),"",(10*COUNTIF('Data-Qtr3'!E20,"Yes, nominated to self-administer")+COUNTIF('Data-Qtr3'!E20,"Yes, nominated NOT to self-administer"))),"")</f>
        <v/>
      </c>
      <c r="F21" s="172" t="str">
        <f>IF(M21=1,IF(ISBLANK('Data-Qtr3'!F20),"",(10*COUNTIF('Data-Qtr3'!F20,"Yes, reported difficulty swallowing medicines")+COUNTIF('Data-Qtr3'!F20,"Yes, reported NO difficulty swallowing medicines"))),"")</f>
        <v/>
      </c>
      <c r="G21" s="168" t="str">
        <f>IF(M21=1,IF('Data-Qtr3'!P20,0.1,IF(ISBLANK('Data-Qtr3'!G20),"",(COUNTIF('Data-Qtr3'!G20,"Yes")+(0.1*COUNTIF('Data-Qtr3'!G20,"N/A"))))),"")</f>
        <v/>
      </c>
      <c r="H21" s="169" t="str">
        <f>IF(M21=1,IF('Data-Qtr3'!Q20,0.1,IF(ISBLANK('Data-Qtr3'!H20),"",((COUNTIF('Data-Qtr3'!H20,"Yes")+(0.1*COUNTIF('Data-Qtr3'!H20,"N/A")))))),"")</f>
        <v/>
      </c>
      <c r="I21" s="173" t="str">
        <f>IF(M21=1,IF(ISBLANK('Data-Qtr3'!I20),"",(COUNTIF('Data-Qtr3'!I20,"Yes")+(0.1*COUNTIF('Data-Qtr3'!I20,"N/A")))),"")</f>
        <v/>
      </c>
      <c r="J21" s="173" t="str">
        <f>IF(M21=1,IF(ISBLANK('Data-Qtr3'!J20),"",(COUNTIF('Data-Qtr3'!J20,"Yes")+(0.1*COUNTIF('Data-Qtr3'!J20,"N/A")))),"")</f>
        <v/>
      </c>
      <c r="K21" s="174" t="str">
        <f>IF(M21=1,IF(ISBLANK('Data-Qtr3'!K20),"",(COUNTIF('Data-Qtr3'!K20,"Yes")+(0.1*COUNTIF('Data-Qtr3'!K20,"N/A")))),"")</f>
        <v/>
      </c>
      <c r="L21" s="119">
        <f>COUNTIF('Data-Qtr3'!C20:K20,"")</f>
        <v>9</v>
      </c>
      <c r="M21" s="74">
        <f>IF('Data-Qtr3'!R20,"",IF(L21&lt;9,1,0))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IF(M22=1,IF('Data-Qtr3'!C21="","",(COUNTIF('Data-Qtr3'!C21,"Yes")+(0.1*COUNTIF('Data-Qtr3'!C21,"N/A")))),"")</f>
        <v/>
      </c>
      <c r="D22" s="172" t="str">
        <f>IF(M22=1,IF(ISBLANK('Data-Qtr3'!D21),"",(COUNTIF('Data-Qtr3'!D21,"Yes")+(0.1*COUNTIF('Data-Qtr3'!D21,"N/A")))),"")</f>
        <v/>
      </c>
      <c r="E22" s="172" t="str">
        <f>IF(M22=1,IF(ISBLANK('Data-Qtr3'!E21),"",(10*COUNTIF('Data-Qtr3'!E21,"Yes, nominated to self-administer")+COUNTIF('Data-Qtr3'!E21,"Yes, nominated NOT to self-administer"))),"")</f>
        <v/>
      </c>
      <c r="F22" s="172" t="str">
        <f>IF(M22=1,IF(ISBLANK('Data-Qtr3'!F21),"",(10*COUNTIF('Data-Qtr3'!F21,"Yes, reported difficulty swallowing medicines")+COUNTIF('Data-Qtr3'!F21,"Yes, reported NO difficulty swallowing medicines"))),"")</f>
        <v/>
      </c>
      <c r="G22" s="168" t="str">
        <f>IF(M22=1,IF('Data-Qtr3'!P21,0.1,IF(ISBLANK('Data-Qtr3'!G21),"",(COUNTIF('Data-Qtr3'!G21,"Yes")+(0.1*COUNTIF('Data-Qtr3'!G21,"N/A"))))),"")</f>
        <v/>
      </c>
      <c r="H22" s="169" t="str">
        <f>IF(M22=1,IF('Data-Qtr3'!Q21,0.1,IF(ISBLANK('Data-Qtr3'!H21),"",((COUNTIF('Data-Qtr3'!H21,"Yes")+(0.1*COUNTIF('Data-Qtr3'!H21,"N/A")))))),"")</f>
        <v/>
      </c>
      <c r="I22" s="173" t="str">
        <f>IF(M22=1,IF(ISBLANK('Data-Qtr3'!I21),"",(COUNTIF('Data-Qtr3'!I21,"Yes")+(0.1*COUNTIF('Data-Qtr3'!I21,"N/A")))),"")</f>
        <v/>
      </c>
      <c r="J22" s="173" t="str">
        <f>IF(M22=1,IF(ISBLANK('Data-Qtr3'!J21),"",(COUNTIF('Data-Qtr3'!J21,"Yes")+(0.1*COUNTIF('Data-Qtr3'!J21,"N/A")))),"")</f>
        <v/>
      </c>
      <c r="K22" s="174" t="str">
        <f>IF(M22=1,IF(ISBLANK('Data-Qtr3'!K21),"",(COUNTIF('Data-Qtr3'!K21,"Yes")+(0.1*COUNTIF('Data-Qtr3'!K21,"N/A")))),"")</f>
        <v/>
      </c>
      <c r="L22" s="119">
        <f>COUNTIF('Data-Qtr3'!C21:K21,"")</f>
        <v>9</v>
      </c>
      <c r="M22" s="74">
        <f>IF('Data-Qtr3'!R21,"",IF(L22&lt;9,1,0))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IF(M23=1,IF('Data-Qtr3'!C22="","",(COUNTIF('Data-Qtr3'!C22,"Yes")+(0.1*COUNTIF('Data-Qtr3'!C22,"N/A")))),"")</f>
        <v/>
      </c>
      <c r="D23" s="172" t="str">
        <f>IF(M23=1,IF(ISBLANK('Data-Qtr3'!D22),"",(COUNTIF('Data-Qtr3'!D22,"Yes")+(0.1*COUNTIF('Data-Qtr3'!D22,"N/A")))),"")</f>
        <v/>
      </c>
      <c r="E23" s="172" t="str">
        <f>IF(M23=1,IF(ISBLANK('Data-Qtr3'!E22),"",(10*COUNTIF('Data-Qtr3'!E22,"Yes, nominated to self-administer")+COUNTIF('Data-Qtr3'!E22,"Yes, nominated NOT to self-administer"))),"")</f>
        <v/>
      </c>
      <c r="F23" s="172" t="str">
        <f>IF(M23=1,IF(ISBLANK('Data-Qtr3'!F22),"",(10*COUNTIF('Data-Qtr3'!F22,"Yes, reported difficulty swallowing medicines")+COUNTIF('Data-Qtr3'!F22,"Yes, reported NO difficulty swallowing medicines"))),"")</f>
        <v/>
      </c>
      <c r="G23" s="168" t="str">
        <f>IF(M23=1,IF('Data-Qtr3'!P22,0.1,IF(ISBLANK('Data-Qtr3'!G22),"",(COUNTIF('Data-Qtr3'!G22,"Yes")+(0.1*COUNTIF('Data-Qtr3'!G22,"N/A"))))),"")</f>
        <v/>
      </c>
      <c r="H23" s="169" t="str">
        <f>IF(M23=1,IF('Data-Qtr3'!Q22,0.1,IF(ISBLANK('Data-Qtr3'!H22),"",((COUNTIF('Data-Qtr3'!H22,"Yes")+(0.1*COUNTIF('Data-Qtr3'!H22,"N/A")))))),"")</f>
        <v/>
      </c>
      <c r="I23" s="173" t="str">
        <f>IF(M23=1,IF(ISBLANK('Data-Qtr3'!I22),"",(COUNTIF('Data-Qtr3'!I22,"Yes")+(0.1*COUNTIF('Data-Qtr3'!I22,"N/A")))),"")</f>
        <v/>
      </c>
      <c r="J23" s="173" t="str">
        <f>IF(M23=1,IF(ISBLANK('Data-Qtr3'!J22),"",(COUNTIF('Data-Qtr3'!J22,"Yes")+(0.1*COUNTIF('Data-Qtr3'!J22,"N/A")))),"")</f>
        <v/>
      </c>
      <c r="K23" s="174" t="str">
        <f>IF(M23=1,IF(ISBLANK('Data-Qtr3'!K22),"",(COUNTIF('Data-Qtr3'!K22,"Yes")+(0.1*COUNTIF('Data-Qtr3'!K22,"N/A")))),"")</f>
        <v/>
      </c>
      <c r="L23" s="119">
        <f>COUNTIF('Data-Qtr3'!C22:K22,"")</f>
        <v>9</v>
      </c>
      <c r="M23" s="74">
        <f>IF('Data-Qtr3'!R22,"",IF(L23&lt;9,1,0))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IF(M24=1,IF('Data-Qtr3'!C23="","",(COUNTIF('Data-Qtr3'!C23,"Yes")+(0.1*COUNTIF('Data-Qtr3'!C23,"N/A")))),"")</f>
        <v/>
      </c>
      <c r="D24" s="172" t="str">
        <f>IF(M24=1,IF(ISBLANK('Data-Qtr3'!D23),"",(COUNTIF('Data-Qtr3'!D23,"Yes")+(0.1*COUNTIF('Data-Qtr3'!D23,"N/A")))),"")</f>
        <v/>
      </c>
      <c r="E24" s="172" t="str">
        <f>IF(M24=1,IF(ISBLANK('Data-Qtr3'!E23),"",(10*COUNTIF('Data-Qtr3'!E23,"Yes, nominated to self-administer")+COUNTIF('Data-Qtr3'!E23,"Yes, nominated NOT to self-administer"))),"")</f>
        <v/>
      </c>
      <c r="F24" s="172" t="str">
        <f>IF(M24=1,IF(ISBLANK('Data-Qtr3'!F23),"",(10*COUNTIF('Data-Qtr3'!F23,"Yes, reported difficulty swallowing medicines")+COUNTIF('Data-Qtr3'!F23,"Yes, reported NO difficulty swallowing medicines"))),"")</f>
        <v/>
      </c>
      <c r="G24" s="168" t="str">
        <f>IF(M24=1,IF('Data-Qtr3'!P23,0.1,IF(ISBLANK('Data-Qtr3'!G23),"",(COUNTIF('Data-Qtr3'!G23,"Yes")+(0.1*COUNTIF('Data-Qtr3'!G23,"N/A"))))),"")</f>
        <v/>
      </c>
      <c r="H24" s="169" t="str">
        <f>IF(M24=1,IF('Data-Qtr3'!Q23,0.1,IF(ISBLANK('Data-Qtr3'!H23),"",((COUNTIF('Data-Qtr3'!H23,"Yes")+(0.1*COUNTIF('Data-Qtr3'!H23,"N/A")))))),"")</f>
        <v/>
      </c>
      <c r="I24" s="173" t="str">
        <f>IF(M24=1,IF(ISBLANK('Data-Qtr3'!I23),"",(COUNTIF('Data-Qtr3'!I23,"Yes")+(0.1*COUNTIF('Data-Qtr3'!I23,"N/A")))),"")</f>
        <v/>
      </c>
      <c r="J24" s="173" t="str">
        <f>IF(M24=1,IF(ISBLANK('Data-Qtr3'!J23),"",(COUNTIF('Data-Qtr3'!J23,"Yes")+(0.1*COUNTIF('Data-Qtr3'!J23,"N/A")))),"")</f>
        <v/>
      </c>
      <c r="K24" s="174" t="str">
        <f>IF(M24=1,IF(ISBLANK('Data-Qtr3'!K23),"",(COUNTIF('Data-Qtr3'!K23,"Yes")+(0.1*COUNTIF('Data-Qtr3'!K23,"N/A")))),"")</f>
        <v/>
      </c>
      <c r="L24" s="119">
        <f>COUNTIF('Data-Qtr3'!C23:K23,"")</f>
        <v>9</v>
      </c>
      <c r="M24" s="74">
        <f>IF('Data-Qtr3'!R23,"",IF(L24&lt;9,1,0))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IF(M25=1,IF('Data-Qtr3'!C24="","",(COUNTIF('Data-Qtr3'!C24,"Yes")+(0.1*COUNTIF('Data-Qtr3'!C24,"N/A")))),"")</f>
        <v/>
      </c>
      <c r="D25" s="172" t="str">
        <f>IF(M25=1,IF(ISBLANK('Data-Qtr3'!D24),"",(COUNTIF('Data-Qtr3'!D24,"Yes")+(0.1*COUNTIF('Data-Qtr3'!D24,"N/A")))),"")</f>
        <v/>
      </c>
      <c r="E25" s="172" t="str">
        <f>IF(M25=1,IF(ISBLANK('Data-Qtr3'!E24),"",(10*COUNTIF('Data-Qtr3'!E24,"Yes, nominated to self-administer")+COUNTIF('Data-Qtr3'!E24,"Yes, nominated NOT to self-administer"))),"")</f>
        <v/>
      </c>
      <c r="F25" s="172" t="str">
        <f>IF(M25=1,IF(ISBLANK('Data-Qtr3'!F24),"",(10*COUNTIF('Data-Qtr3'!F24,"Yes, reported difficulty swallowing medicines")+COUNTIF('Data-Qtr3'!F24,"Yes, reported NO difficulty swallowing medicines"))),"")</f>
        <v/>
      </c>
      <c r="G25" s="168" t="str">
        <f>IF(M25=1,IF('Data-Qtr3'!P24,0.1,IF(ISBLANK('Data-Qtr3'!G24),"",(COUNTIF('Data-Qtr3'!G24,"Yes")+(0.1*COUNTIF('Data-Qtr3'!G24,"N/A"))))),"")</f>
        <v/>
      </c>
      <c r="H25" s="169" t="str">
        <f>IF(M25=1,IF('Data-Qtr3'!Q24,0.1,IF(ISBLANK('Data-Qtr3'!H24),"",((COUNTIF('Data-Qtr3'!H24,"Yes")+(0.1*COUNTIF('Data-Qtr3'!H24,"N/A")))))),"")</f>
        <v/>
      </c>
      <c r="I25" s="173" t="str">
        <f>IF(M25=1,IF(ISBLANK('Data-Qtr3'!I24),"",(COUNTIF('Data-Qtr3'!I24,"Yes")+(0.1*COUNTIF('Data-Qtr3'!I24,"N/A")))),"")</f>
        <v/>
      </c>
      <c r="J25" s="173" t="str">
        <f>IF(M25=1,IF(ISBLANK('Data-Qtr3'!J24),"",(COUNTIF('Data-Qtr3'!J24,"Yes")+(0.1*COUNTIF('Data-Qtr3'!J24,"N/A")))),"")</f>
        <v/>
      </c>
      <c r="K25" s="174" t="str">
        <f>IF(M25=1,IF(ISBLANK('Data-Qtr3'!K24),"",(COUNTIF('Data-Qtr3'!K24,"Yes")+(0.1*COUNTIF('Data-Qtr3'!K24,"N/A")))),"")</f>
        <v/>
      </c>
      <c r="L25" s="149">
        <f>COUNTIF('Data-Qtr3'!C24:K24,"")</f>
        <v>9</v>
      </c>
      <c r="M25" s="74">
        <f>IF('Data-Qtr3'!R24,"",IF(L25&lt;9,1,0))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IF(M26=1,IF('Data-Qtr3'!C25="","",(COUNTIF('Data-Qtr3'!C25,"Yes")+(0.1*COUNTIF('Data-Qtr3'!C25,"N/A")))),"")</f>
        <v/>
      </c>
      <c r="D26" s="172" t="str">
        <f>IF(M26=1,IF(ISBLANK('Data-Qtr3'!D25),"",(COUNTIF('Data-Qtr3'!D25,"Yes")+(0.1*COUNTIF('Data-Qtr3'!D25,"N/A")))),"")</f>
        <v/>
      </c>
      <c r="E26" s="172" t="str">
        <f>IF(M26=1,IF(ISBLANK('Data-Qtr3'!E25),"",(10*COUNTIF('Data-Qtr3'!E25,"Yes, nominated to self-administer")+COUNTIF('Data-Qtr3'!E25,"Yes, nominated NOT to self-administer"))),"")</f>
        <v/>
      </c>
      <c r="F26" s="172" t="str">
        <f>IF(M26=1,IF(ISBLANK('Data-Qtr3'!F25),"",(10*COUNTIF('Data-Qtr3'!F25,"Yes, reported difficulty swallowing medicines")+COUNTIF('Data-Qtr3'!F25,"Yes, reported NO difficulty swallowing medicines"))),"")</f>
        <v/>
      </c>
      <c r="G26" s="168" t="str">
        <f>IF(M26=1,IF('Data-Qtr3'!P25,0.1,IF(ISBLANK('Data-Qtr3'!G25),"",(COUNTIF('Data-Qtr3'!G25,"Yes")+(0.1*COUNTIF('Data-Qtr3'!G25,"N/A"))))),"")</f>
        <v/>
      </c>
      <c r="H26" s="169" t="str">
        <f>IF(M26=1,IF('Data-Qtr3'!Q25,0.1,IF(ISBLANK('Data-Qtr3'!H25),"",((COUNTIF('Data-Qtr3'!H25,"Yes")+(0.1*COUNTIF('Data-Qtr3'!H25,"N/A")))))),"")</f>
        <v/>
      </c>
      <c r="I26" s="173" t="str">
        <f>IF(M26=1,IF(ISBLANK('Data-Qtr3'!I25),"",(COUNTIF('Data-Qtr3'!I25,"Yes")+(0.1*COUNTIF('Data-Qtr3'!I25,"N/A")))),"")</f>
        <v/>
      </c>
      <c r="J26" s="173" t="str">
        <f>IF(M26=1,IF(ISBLANK('Data-Qtr3'!J25),"",(COUNTIF('Data-Qtr3'!J25,"Yes")+(0.1*COUNTIF('Data-Qtr3'!J25,"N/A")))),"")</f>
        <v/>
      </c>
      <c r="K26" s="174" t="str">
        <f>IF(M26=1,IF(ISBLANK('Data-Qtr3'!K25),"",(COUNTIF('Data-Qtr3'!K25,"Yes")+(0.1*COUNTIF('Data-Qtr3'!K25,"N/A")))),"")</f>
        <v/>
      </c>
      <c r="L26" s="148">
        <f>COUNTIF('Data-Qtr3'!C25:K25,"")</f>
        <v>9</v>
      </c>
      <c r="M26" s="74">
        <f>IF('Data-Qtr3'!R25,"",IF(L26&lt;9,1,0))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IF(M27=1,IF('Data-Qtr3'!C26="","",(COUNTIF('Data-Qtr3'!C26,"Yes")+(0.1*COUNTIF('Data-Qtr3'!C26,"N/A")))),"")</f>
        <v/>
      </c>
      <c r="D27" s="172" t="str">
        <f>IF(M27=1,IF(ISBLANK('Data-Qtr3'!D26),"",(COUNTIF('Data-Qtr3'!D26,"Yes")+(0.1*COUNTIF('Data-Qtr3'!D26,"N/A")))),"")</f>
        <v/>
      </c>
      <c r="E27" s="172" t="str">
        <f>IF(M27=1,IF(ISBLANK('Data-Qtr3'!E26),"",(10*COUNTIF('Data-Qtr3'!E26,"Yes, nominated to self-administer")+COUNTIF('Data-Qtr3'!E26,"Yes, nominated NOT to self-administer"))),"")</f>
        <v/>
      </c>
      <c r="F27" s="172" t="str">
        <f>IF(M27=1,IF(ISBLANK('Data-Qtr3'!F26),"",(10*COUNTIF('Data-Qtr3'!F26,"Yes, reported difficulty swallowing medicines")+COUNTIF('Data-Qtr3'!F26,"Yes, reported NO difficulty swallowing medicines"))),"")</f>
        <v/>
      </c>
      <c r="G27" s="168" t="str">
        <f>IF(M27=1,IF('Data-Qtr3'!P26,0.1,IF(ISBLANK('Data-Qtr3'!G26),"",(COUNTIF('Data-Qtr3'!G26,"Yes")+(0.1*COUNTIF('Data-Qtr3'!G26,"N/A"))))),"")</f>
        <v/>
      </c>
      <c r="H27" s="169" t="str">
        <f>IF(M27=1,IF('Data-Qtr3'!Q26,0.1,IF(ISBLANK('Data-Qtr3'!H26),"",((COUNTIF('Data-Qtr3'!H26,"Yes")+(0.1*COUNTIF('Data-Qtr3'!H26,"N/A")))))),"")</f>
        <v/>
      </c>
      <c r="I27" s="173" t="str">
        <f>IF(M27=1,IF(ISBLANK('Data-Qtr3'!I26),"",(COUNTIF('Data-Qtr3'!I26,"Yes")+(0.1*COUNTIF('Data-Qtr3'!I26,"N/A")))),"")</f>
        <v/>
      </c>
      <c r="J27" s="173" t="str">
        <f>IF(M27=1,IF(ISBLANK('Data-Qtr3'!J26),"",(COUNTIF('Data-Qtr3'!J26,"Yes")+(0.1*COUNTIF('Data-Qtr3'!J26,"N/A")))),"")</f>
        <v/>
      </c>
      <c r="K27" s="174" t="str">
        <f>IF(M27=1,IF(ISBLANK('Data-Qtr3'!K26),"",(COUNTIF('Data-Qtr3'!K26,"Yes")+(0.1*COUNTIF('Data-Qtr3'!K26,"N/A")))),"")</f>
        <v/>
      </c>
      <c r="L27" s="119">
        <f>COUNTIF('Data-Qtr3'!C26:K26,"")</f>
        <v>9</v>
      </c>
      <c r="M27" s="74">
        <f>IF('Data-Qtr3'!R26,"",IF(L27&lt;9,1,0))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IF(M28=1,IF('Data-Qtr3'!C27="","",(COUNTIF('Data-Qtr3'!C27,"Yes")+(0.1*COUNTIF('Data-Qtr3'!C27,"N/A")))),"")</f>
        <v/>
      </c>
      <c r="D28" s="172" t="str">
        <f>IF(M28=1,IF(ISBLANK('Data-Qtr3'!D27),"",(COUNTIF('Data-Qtr3'!D27,"Yes")+(0.1*COUNTIF('Data-Qtr3'!D27,"N/A")))),"")</f>
        <v/>
      </c>
      <c r="E28" s="172" t="str">
        <f>IF(M28=1,IF(ISBLANK('Data-Qtr3'!E27),"",(10*COUNTIF('Data-Qtr3'!E27,"Yes, nominated to self-administer")+COUNTIF('Data-Qtr3'!E27,"Yes, nominated NOT to self-administer"))),"")</f>
        <v/>
      </c>
      <c r="F28" s="172" t="str">
        <f>IF(M28=1,IF(ISBLANK('Data-Qtr3'!F27),"",(10*COUNTIF('Data-Qtr3'!F27,"Yes, reported difficulty swallowing medicines")+COUNTIF('Data-Qtr3'!F27,"Yes, reported NO difficulty swallowing medicines"))),"")</f>
        <v/>
      </c>
      <c r="G28" s="168" t="str">
        <f>IF(M28=1,IF('Data-Qtr3'!P27,0.1,IF(ISBLANK('Data-Qtr3'!G27),"",(COUNTIF('Data-Qtr3'!G27,"Yes")+(0.1*COUNTIF('Data-Qtr3'!G27,"N/A"))))),"")</f>
        <v/>
      </c>
      <c r="H28" s="169" t="str">
        <f>IF(M28=1,IF('Data-Qtr3'!Q27,0.1,IF(ISBLANK('Data-Qtr3'!H27),"",((COUNTIF('Data-Qtr3'!H27,"Yes")+(0.1*COUNTIF('Data-Qtr3'!H27,"N/A")))))),"")</f>
        <v/>
      </c>
      <c r="I28" s="173" t="str">
        <f>IF(M28=1,IF(ISBLANK('Data-Qtr3'!I27),"",(COUNTIF('Data-Qtr3'!I27,"Yes")+(0.1*COUNTIF('Data-Qtr3'!I27,"N/A")))),"")</f>
        <v/>
      </c>
      <c r="J28" s="173" t="str">
        <f>IF(M28=1,IF(ISBLANK('Data-Qtr3'!J27),"",(COUNTIF('Data-Qtr3'!J27,"Yes")+(0.1*COUNTIF('Data-Qtr3'!J27,"N/A")))),"")</f>
        <v/>
      </c>
      <c r="K28" s="174" t="str">
        <f>IF(M28=1,IF(ISBLANK('Data-Qtr3'!K27),"",(COUNTIF('Data-Qtr3'!K27,"Yes")+(0.1*COUNTIF('Data-Qtr3'!K27,"N/A")))),"")</f>
        <v/>
      </c>
      <c r="L28" s="119">
        <f>COUNTIF('Data-Qtr3'!C27:K27,"")</f>
        <v>9</v>
      </c>
      <c r="M28" s="74">
        <f>IF('Data-Qtr3'!R27,"",IF(L28&lt;9,1,0))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IF(M29=1,IF('Data-Qtr3'!C28="","",(COUNTIF('Data-Qtr3'!C28,"Yes")+(0.1*COUNTIF('Data-Qtr3'!C28,"N/A")))),"")</f>
        <v/>
      </c>
      <c r="D29" s="172" t="str">
        <f>IF(M29=1,IF(ISBLANK('Data-Qtr3'!D28),"",(COUNTIF('Data-Qtr3'!D28,"Yes")+(0.1*COUNTIF('Data-Qtr3'!D28,"N/A")))),"")</f>
        <v/>
      </c>
      <c r="E29" s="172" t="str">
        <f>IF(M29=1,IF(ISBLANK('Data-Qtr3'!E28),"",(10*COUNTIF('Data-Qtr3'!E28,"Yes, nominated to self-administer")+COUNTIF('Data-Qtr3'!E28,"Yes, nominated NOT to self-administer"))),"")</f>
        <v/>
      </c>
      <c r="F29" s="172" t="str">
        <f>IF(M29=1,IF(ISBLANK('Data-Qtr3'!F28),"",(10*COUNTIF('Data-Qtr3'!F28,"Yes, reported difficulty swallowing medicines")+COUNTIF('Data-Qtr3'!F28,"Yes, reported NO difficulty swallowing medicines"))),"")</f>
        <v/>
      </c>
      <c r="G29" s="168" t="str">
        <f>IF(M29=1,IF('Data-Qtr3'!P28,0.1,IF(ISBLANK('Data-Qtr3'!G28),"",(COUNTIF('Data-Qtr3'!G28,"Yes")+(0.1*COUNTIF('Data-Qtr3'!G28,"N/A"))))),"")</f>
        <v/>
      </c>
      <c r="H29" s="169" t="str">
        <f>IF(M29=1,IF('Data-Qtr3'!Q28,0.1,IF(ISBLANK('Data-Qtr3'!H28),"",((COUNTIF('Data-Qtr3'!H28,"Yes")+(0.1*COUNTIF('Data-Qtr3'!H28,"N/A")))))),"")</f>
        <v/>
      </c>
      <c r="I29" s="173" t="str">
        <f>IF(M29=1,IF(ISBLANK('Data-Qtr3'!I28),"",(COUNTIF('Data-Qtr3'!I28,"Yes")+(0.1*COUNTIF('Data-Qtr3'!I28,"N/A")))),"")</f>
        <v/>
      </c>
      <c r="J29" s="173" t="str">
        <f>IF(M29=1,IF(ISBLANK('Data-Qtr3'!J28),"",(COUNTIF('Data-Qtr3'!J28,"Yes")+(0.1*COUNTIF('Data-Qtr3'!J28,"N/A")))),"")</f>
        <v/>
      </c>
      <c r="K29" s="174" t="str">
        <f>IF(M29=1,IF(ISBLANK('Data-Qtr3'!K28),"",(COUNTIF('Data-Qtr3'!K28,"Yes")+(0.1*COUNTIF('Data-Qtr3'!K28,"N/A")))),"")</f>
        <v/>
      </c>
      <c r="L29" s="119">
        <f>COUNTIF('Data-Qtr3'!C28:K28,"")</f>
        <v>9</v>
      </c>
      <c r="M29" s="74">
        <f>IF('Data-Qtr3'!R28,"",IF(L29&lt;9,1,0))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IF(M30=1,IF('Data-Qtr3'!C29="","",(COUNTIF('Data-Qtr3'!C29,"Yes")+(0.1*COUNTIF('Data-Qtr3'!C29,"N/A")))),"")</f>
        <v/>
      </c>
      <c r="D30" s="172" t="str">
        <f>IF(M30=1,IF(ISBLANK('Data-Qtr3'!D29),"",(COUNTIF('Data-Qtr3'!D29,"Yes")+(0.1*COUNTIF('Data-Qtr3'!D29,"N/A")))),"")</f>
        <v/>
      </c>
      <c r="E30" s="172" t="str">
        <f>IF(M30=1,IF(ISBLANK('Data-Qtr3'!E29),"",(10*COUNTIF('Data-Qtr3'!E29,"Yes, nominated to self-administer")+COUNTIF('Data-Qtr3'!E29,"Yes, nominated NOT to self-administer"))),"")</f>
        <v/>
      </c>
      <c r="F30" s="172" t="str">
        <f>IF(M30=1,IF(ISBLANK('Data-Qtr3'!F29),"",(10*COUNTIF('Data-Qtr3'!F29,"Yes, reported difficulty swallowing medicines")+COUNTIF('Data-Qtr3'!F29,"Yes, reported NO difficulty swallowing medicines"))),"")</f>
        <v/>
      </c>
      <c r="G30" s="168" t="str">
        <f>IF(M30=1,IF('Data-Qtr3'!P29,0.1,IF(ISBLANK('Data-Qtr3'!G29),"",(COUNTIF('Data-Qtr3'!G29,"Yes")+(0.1*COUNTIF('Data-Qtr3'!G29,"N/A"))))),"")</f>
        <v/>
      </c>
      <c r="H30" s="169" t="str">
        <f>IF(M30=1,IF('Data-Qtr3'!Q29,0.1,IF(ISBLANK('Data-Qtr3'!H29),"",((COUNTIF('Data-Qtr3'!H29,"Yes")+(0.1*COUNTIF('Data-Qtr3'!H29,"N/A")))))),"")</f>
        <v/>
      </c>
      <c r="I30" s="173" t="str">
        <f>IF(M30=1,IF(ISBLANK('Data-Qtr3'!I29),"",(COUNTIF('Data-Qtr3'!I29,"Yes")+(0.1*COUNTIF('Data-Qtr3'!I29,"N/A")))),"")</f>
        <v/>
      </c>
      <c r="J30" s="173" t="str">
        <f>IF(M30=1,IF(ISBLANK('Data-Qtr3'!J29),"",(COUNTIF('Data-Qtr3'!J29,"Yes")+(0.1*COUNTIF('Data-Qtr3'!J29,"N/A")))),"")</f>
        <v/>
      </c>
      <c r="K30" s="174" t="str">
        <f>IF(M30=1,IF(ISBLANK('Data-Qtr3'!K29),"",(COUNTIF('Data-Qtr3'!K29,"Yes")+(0.1*COUNTIF('Data-Qtr3'!K29,"N/A")))),"")</f>
        <v/>
      </c>
      <c r="L30" s="119">
        <f>COUNTIF('Data-Qtr3'!C29:K29,"")</f>
        <v>9</v>
      </c>
      <c r="M30" s="74">
        <f>IF('Data-Qtr3'!R29,"",IF(L30&lt;9,1,0))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IF(M31=1,IF('Data-Qtr3'!C30="","",(COUNTIF('Data-Qtr3'!C30,"Yes")+(0.1*COUNTIF('Data-Qtr3'!C30,"N/A")))),"")</f>
        <v/>
      </c>
      <c r="D31" s="172" t="str">
        <f>IF(M31=1,IF(ISBLANK('Data-Qtr3'!D30),"",(COUNTIF('Data-Qtr3'!D30,"Yes")+(0.1*COUNTIF('Data-Qtr3'!D30,"N/A")))),"")</f>
        <v/>
      </c>
      <c r="E31" s="172" t="str">
        <f>IF(M31=1,IF(ISBLANK('Data-Qtr3'!E30),"",(10*COUNTIF('Data-Qtr3'!E30,"Yes, nominated to self-administer")+COUNTIF('Data-Qtr3'!E30,"Yes, nominated NOT to self-administer"))),"")</f>
        <v/>
      </c>
      <c r="F31" s="172" t="str">
        <f>IF(M31=1,IF(ISBLANK('Data-Qtr3'!F30),"",(10*COUNTIF('Data-Qtr3'!F30,"Yes, reported difficulty swallowing medicines")+COUNTIF('Data-Qtr3'!F30,"Yes, reported NO difficulty swallowing medicines"))),"")</f>
        <v/>
      </c>
      <c r="G31" s="168" t="str">
        <f>IF(M31=1,IF('Data-Qtr3'!P30,0.1,IF(ISBLANK('Data-Qtr3'!G30),"",(COUNTIF('Data-Qtr3'!G30,"Yes")+(0.1*COUNTIF('Data-Qtr3'!G30,"N/A"))))),"")</f>
        <v/>
      </c>
      <c r="H31" s="169" t="str">
        <f>IF(M31=1,IF('Data-Qtr3'!Q30,0.1,IF(ISBLANK('Data-Qtr3'!H30),"",((COUNTIF('Data-Qtr3'!H30,"Yes")+(0.1*COUNTIF('Data-Qtr3'!H30,"N/A")))))),"")</f>
        <v/>
      </c>
      <c r="I31" s="173" t="str">
        <f>IF(M31=1,IF(ISBLANK('Data-Qtr3'!I30),"",(COUNTIF('Data-Qtr3'!I30,"Yes")+(0.1*COUNTIF('Data-Qtr3'!I30,"N/A")))),"")</f>
        <v/>
      </c>
      <c r="J31" s="173" t="str">
        <f>IF(M31=1,IF(ISBLANK('Data-Qtr3'!J30),"",(COUNTIF('Data-Qtr3'!J30,"Yes")+(0.1*COUNTIF('Data-Qtr3'!J30,"N/A")))),"")</f>
        <v/>
      </c>
      <c r="K31" s="174" t="str">
        <f>IF(M31=1,IF(ISBLANK('Data-Qtr3'!K30),"",(COUNTIF('Data-Qtr3'!K30,"Yes")+(0.1*COUNTIF('Data-Qtr3'!K30,"N/A")))),"")</f>
        <v/>
      </c>
      <c r="L31" s="119">
        <f>COUNTIF('Data-Qtr3'!C30:K30,"")</f>
        <v>9</v>
      </c>
      <c r="M31" s="74">
        <f>IF('Data-Qtr3'!R30,"",IF(L31&lt;9,1,0))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IF(M32=1,IF('Data-Qtr3'!C31="","",(COUNTIF('Data-Qtr3'!C31,"Yes")+(0.1*COUNTIF('Data-Qtr3'!C31,"N/A")))),"")</f>
        <v/>
      </c>
      <c r="D32" s="172" t="str">
        <f>IF(M32=1,IF(ISBLANK('Data-Qtr3'!D31),"",(COUNTIF('Data-Qtr3'!D31,"Yes")+(0.1*COUNTIF('Data-Qtr3'!D31,"N/A")))),"")</f>
        <v/>
      </c>
      <c r="E32" s="172" t="str">
        <f>IF(M32=1,IF(ISBLANK('Data-Qtr3'!E31),"",(10*COUNTIF('Data-Qtr3'!E31,"Yes, nominated to self-administer")+COUNTIF('Data-Qtr3'!E31,"Yes, nominated NOT to self-administer"))),"")</f>
        <v/>
      </c>
      <c r="F32" s="172" t="str">
        <f>IF(M32=1,IF(ISBLANK('Data-Qtr3'!F31),"",(10*COUNTIF('Data-Qtr3'!F31,"Yes, reported difficulty swallowing medicines")+COUNTIF('Data-Qtr3'!F31,"Yes, reported NO difficulty swallowing medicines"))),"")</f>
        <v/>
      </c>
      <c r="G32" s="168" t="str">
        <f>IF(M32=1,IF('Data-Qtr3'!P31,0.1,IF(ISBLANK('Data-Qtr3'!G31),"",(COUNTIF('Data-Qtr3'!G31,"Yes")+(0.1*COUNTIF('Data-Qtr3'!G31,"N/A"))))),"")</f>
        <v/>
      </c>
      <c r="H32" s="169" t="str">
        <f>IF(M32=1,IF('Data-Qtr3'!Q31,0.1,IF(ISBLANK('Data-Qtr3'!H31),"",((COUNTIF('Data-Qtr3'!H31,"Yes")+(0.1*COUNTIF('Data-Qtr3'!H31,"N/A")))))),"")</f>
        <v/>
      </c>
      <c r="I32" s="173" t="str">
        <f>IF(M32=1,IF(ISBLANK('Data-Qtr3'!I31),"",(COUNTIF('Data-Qtr3'!I31,"Yes")+(0.1*COUNTIF('Data-Qtr3'!I31,"N/A")))),"")</f>
        <v/>
      </c>
      <c r="J32" s="173" t="str">
        <f>IF(M32=1,IF(ISBLANK('Data-Qtr3'!J31),"",(COUNTIF('Data-Qtr3'!J31,"Yes")+(0.1*COUNTIF('Data-Qtr3'!J31,"N/A")))),"")</f>
        <v/>
      </c>
      <c r="K32" s="174" t="str">
        <f>IF(M32=1,IF(ISBLANK('Data-Qtr3'!K31),"",(COUNTIF('Data-Qtr3'!K31,"Yes")+(0.1*COUNTIF('Data-Qtr3'!K31,"N/A")))),"")</f>
        <v/>
      </c>
      <c r="L32" s="119">
        <f>COUNTIF('Data-Qtr3'!C31:K31,"")</f>
        <v>9</v>
      </c>
      <c r="M32" s="74">
        <f>IF('Data-Qtr3'!R31,"",IF(L32&lt;9,1,0))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IF(M33=1,IF('Data-Qtr3'!C32="","",(COUNTIF('Data-Qtr3'!C32,"Yes")+(0.1*COUNTIF('Data-Qtr3'!C32,"N/A")))),"")</f>
        <v/>
      </c>
      <c r="D33" s="172" t="str">
        <f>IF(M33=1,IF(ISBLANK('Data-Qtr3'!D32),"",(COUNTIF('Data-Qtr3'!D32,"Yes")+(0.1*COUNTIF('Data-Qtr3'!D32,"N/A")))),"")</f>
        <v/>
      </c>
      <c r="E33" s="172" t="str">
        <f>IF(M33=1,IF(ISBLANK('Data-Qtr3'!E32),"",(10*COUNTIF('Data-Qtr3'!E32,"Yes, nominated to self-administer")+COUNTIF('Data-Qtr3'!E32,"Yes, nominated NOT to self-administer"))),"")</f>
        <v/>
      </c>
      <c r="F33" s="172" t="str">
        <f>IF(M33=1,IF(ISBLANK('Data-Qtr3'!F32),"",(10*COUNTIF('Data-Qtr3'!F32,"Yes, reported difficulty swallowing medicines")+COUNTIF('Data-Qtr3'!F32,"Yes, reported NO difficulty swallowing medicines"))),"")</f>
        <v/>
      </c>
      <c r="G33" s="168" t="str">
        <f>IF(M33=1,IF('Data-Qtr3'!P32,0.1,IF(ISBLANK('Data-Qtr3'!G32),"",(COUNTIF('Data-Qtr3'!G32,"Yes")+(0.1*COUNTIF('Data-Qtr3'!G32,"N/A"))))),"")</f>
        <v/>
      </c>
      <c r="H33" s="169" t="str">
        <f>IF(M33=1,IF('Data-Qtr3'!Q32,0.1,IF(ISBLANK('Data-Qtr3'!H32),"",((COUNTIF('Data-Qtr3'!H32,"Yes")+(0.1*COUNTIF('Data-Qtr3'!H32,"N/A")))))),"")</f>
        <v/>
      </c>
      <c r="I33" s="173" t="str">
        <f>IF(M33=1,IF(ISBLANK('Data-Qtr3'!I32),"",(COUNTIF('Data-Qtr3'!I32,"Yes")+(0.1*COUNTIF('Data-Qtr3'!I32,"N/A")))),"")</f>
        <v/>
      </c>
      <c r="J33" s="173" t="str">
        <f>IF(M33=1,IF(ISBLANK('Data-Qtr3'!J32),"",(COUNTIF('Data-Qtr3'!J32,"Yes")+(0.1*COUNTIF('Data-Qtr3'!J32,"N/A")))),"")</f>
        <v/>
      </c>
      <c r="K33" s="174" t="str">
        <f>IF(M33=1,IF(ISBLANK('Data-Qtr3'!K32),"",(COUNTIF('Data-Qtr3'!K32,"Yes")+(0.1*COUNTIF('Data-Qtr3'!K32,"N/A")))),"")</f>
        <v/>
      </c>
      <c r="L33" s="119">
        <f>COUNTIF('Data-Qtr3'!C32:K32,"")</f>
        <v>9</v>
      </c>
      <c r="M33" s="74">
        <f>IF('Data-Qtr3'!R32,"",IF(L33&lt;9,1,0))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IF(M34=1,IF('Data-Qtr3'!C33="","",(COUNTIF('Data-Qtr3'!C33,"Yes")+(0.1*COUNTIF('Data-Qtr3'!C33,"N/A")))),"")</f>
        <v/>
      </c>
      <c r="D34" s="172" t="str">
        <f>IF(M34=1,IF(ISBLANK('Data-Qtr3'!D33),"",(COUNTIF('Data-Qtr3'!D33,"Yes")+(0.1*COUNTIF('Data-Qtr3'!D33,"N/A")))),"")</f>
        <v/>
      </c>
      <c r="E34" s="172" t="str">
        <f>IF(M34=1,IF(ISBLANK('Data-Qtr3'!E33),"",(10*COUNTIF('Data-Qtr3'!E33,"Yes, nominated to self-administer")+COUNTIF('Data-Qtr3'!E33,"Yes, nominated NOT to self-administer"))),"")</f>
        <v/>
      </c>
      <c r="F34" s="172" t="str">
        <f>IF(M34=1,IF(ISBLANK('Data-Qtr3'!F33),"",(10*COUNTIF('Data-Qtr3'!F33,"Yes, reported difficulty swallowing medicines")+COUNTIF('Data-Qtr3'!F33,"Yes, reported NO difficulty swallowing medicines"))),"")</f>
        <v/>
      </c>
      <c r="G34" s="168" t="str">
        <f>IF(M34=1,IF('Data-Qtr3'!P33,0.1,IF(ISBLANK('Data-Qtr3'!G33),"",(COUNTIF('Data-Qtr3'!G33,"Yes")+(0.1*COUNTIF('Data-Qtr3'!G33,"N/A"))))),"")</f>
        <v/>
      </c>
      <c r="H34" s="169" t="str">
        <f>IF(M34=1,IF('Data-Qtr3'!Q33,0.1,IF(ISBLANK('Data-Qtr3'!H33),"",((COUNTIF('Data-Qtr3'!H33,"Yes")+(0.1*COUNTIF('Data-Qtr3'!H33,"N/A")))))),"")</f>
        <v/>
      </c>
      <c r="I34" s="173" t="str">
        <f>IF(M34=1,IF(ISBLANK('Data-Qtr3'!I33),"",(COUNTIF('Data-Qtr3'!I33,"Yes")+(0.1*COUNTIF('Data-Qtr3'!I33,"N/A")))),"")</f>
        <v/>
      </c>
      <c r="J34" s="173" t="str">
        <f>IF(M34=1,IF(ISBLANK('Data-Qtr3'!J33),"",(COUNTIF('Data-Qtr3'!J33,"Yes")+(0.1*COUNTIF('Data-Qtr3'!J33,"N/A")))),"")</f>
        <v/>
      </c>
      <c r="K34" s="174" t="str">
        <f>IF(M34=1,IF(ISBLANK('Data-Qtr3'!K33),"",(COUNTIF('Data-Qtr3'!K33,"Yes")+(0.1*COUNTIF('Data-Qtr3'!K33,"N/A")))),"")</f>
        <v/>
      </c>
      <c r="L34" s="119">
        <f>COUNTIF('Data-Qtr3'!C33:K33,"")</f>
        <v>9</v>
      </c>
      <c r="M34" s="74">
        <f>IF('Data-Qtr3'!R33,"",IF(L34&lt;9,1,0))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IF(M35=1,IF('Data-Qtr3'!C34="","",(COUNTIF('Data-Qtr3'!C34,"Yes")+(0.1*COUNTIF('Data-Qtr3'!C34,"N/A")))),"")</f>
        <v/>
      </c>
      <c r="D35" s="172" t="str">
        <f>IF(M35=1,IF(ISBLANK('Data-Qtr3'!D34),"",(COUNTIF('Data-Qtr3'!D34,"Yes")+(0.1*COUNTIF('Data-Qtr3'!D34,"N/A")))),"")</f>
        <v/>
      </c>
      <c r="E35" s="172" t="str">
        <f>IF(M35=1,IF(ISBLANK('Data-Qtr3'!E34),"",(10*COUNTIF('Data-Qtr3'!E34,"Yes, nominated to self-administer")+COUNTIF('Data-Qtr3'!E34,"Yes, nominated NOT to self-administer"))),"")</f>
        <v/>
      </c>
      <c r="F35" s="172" t="str">
        <f>IF(M35=1,IF(ISBLANK('Data-Qtr3'!F34),"",(10*COUNTIF('Data-Qtr3'!F34,"Yes, reported difficulty swallowing medicines")+COUNTIF('Data-Qtr3'!F34,"Yes, reported NO difficulty swallowing medicines"))),"")</f>
        <v/>
      </c>
      <c r="G35" s="168" t="str">
        <f>IF(M35=1,IF('Data-Qtr3'!P34,0.1,IF(ISBLANK('Data-Qtr3'!G34),"",(COUNTIF('Data-Qtr3'!G34,"Yes")+(0.1*COUNTIF('Data-Qtr3'!G34,"N/A"))))),"")</f>
        <v/>
      </c>
      <c r="H35" s="169" t="str">
        <f>IF(M35=1,IF('Data-Qtr3'!Q34,0.1,IF(ISBLANK('Data-Qtr3'!H34),"",((COUNTIF('Data-Qtr3'!H34,"Yes")+(0.1*COUNTIF('Data-Qtr3'!H34,"N/A")))))),"")</f>
        <v/>
      </c>
      <c r="I35" s="173" t="str">
        <f>IF(M35=1,IF(ISBLANK('Data-Qtr3'!I34),"",(COUNTIF('Data-Qtr3'!I34,"Yes")+(0.1*COUNTIF('Data-Qtr3'!I34,"N/A")))),"")</f>
        <v/>
      </c>
      <c r="J35" s="173" t="str">
        <f>IF(M35=1,IF(ISBLANK('Data-Qtr3'!J34),"",(COUNTIF('Data-Qtr3'!J34,"Yes")+(0.1*COUNTIF('Data-Qtr3'!J34,"N/A")))),"")</f>
        <v/>
      </c>
      <c r="K35" s="174" t="str">
        <f>IF(M35=1,IF(ISBLANK('Data-Qtr3'!K34),"",(COUNTIF('Data-Qtr3'!K34,"Yes")+(0.1*COUNTIF('Data-Qtr3'!K34,"N/A")))),"")</f>
        <v/>
      </c>
      <c r="L35" s="119">
        <f>COUNTIF('Data-Qtr3'!C34:K34,"")</f>
        <v>9</v>
      </c>
      <c r="M35" s="74">
        <f>IF('Data-Qtr3'!R34,"",IF(L35&lt;9,1,0))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IF(M36=1,IF('Data-Qtr3'!C35="","",(COUNTIF('Data-Qtr3'!C35,"Yes")+(0.1*COUNTIF('Data-Qtr3'!C35,"N/A")))),"")</f>
        <v/>
      </c>
      <c r="D36" s="172" t="str">
        <f>IF(M36=1,IF(ISBLANK('Data-Qtr3'!D35),"",(COUNTIF('Data-Qtr3'!D35,"Yes")+(0.1*COUNTIF('Data-Qtr3'!D35,"N/A")))),"")</f>
        <v/>
      </c>
      <c r="E36" s="172" t="str">
        <f>IF(M36=1,IF(ISBLANK('Data-Qtr3'!E35),"",(10*COUNTIF('Data-Qtr3'!E35,"Yes, nominated to self-administer")+COUNTIF('Data-Qtr3'!E35,"Yes, nominated NOT to self-administer"))),"")</f>
        <v/>
      </c>
      <c r="F36" s="172" t="str">
        <f>IF(M36=1,IF(ISBLANK('Data-Qtr3'!F35),"",(10*COUNTIF('Data-Qtr3'!F35,"Yes, reported difficulty swallowing medicines")+COUNTIF('Data-Qtr3'!F35,"Yes, reported NO difficulty swallowing medicines"))),"")</f>
        <v/>
      </c>
      <c r="G36" s="168" t="str">
        <f>IF(M36=1,IF('Data-Qtr3'!P35,0.1,IF(ISBLANK('Data-Qtr3'!G35),"",(COUNTIF('Data-Qtr3'!G35,"Yes")+(0.1*COUNTIF('Data-Qtr3'!G35,"N/A"))))),"")</f>
        <v/>
      </c>
      <c r="H36" s="169" t="str">
        <f>IF(M36=1,IF('Data-Qtr3'!Q35,0.1,IF(ISBLANK('Data-Qtr3'!H35),"",((COUNTIF('Data-Qtr3'!H35,"Yes")+(0.1*COUNTIF('Data-Qtr3'!H35,"N/A")))))),"")</f>
        <v/>
      </c>
      <c r="I36" s="173" t="str">
        <f>IF(M36=1,IF(ISBLANK('Data-Qtr3'!I35),"",(COUNTIF('Data-Qtr3'!I35,"Yes")+(0.1*COUNTIF('Data-Qtr3'!I35,"N/A")))),"")</f>
        <v/>
      </c>
      <c r="J36" s="173" t="str">
        <f>IF(M36=1,IF(ISBLANK('Data-Qtr3'!J35),"",(COUNTIF('Data-Qtr3'!J35,"Yes")+(0.1*COUNTIF('Data-Qtr3'!J35,"N/A")))),"")</f>
        <v/>
      </c>
      <c r="K36" s="174" t="str">
        <f>IF(M36=1,IF(ISBLANK('Data-Qtr3'!K35),"",(COUNTIF('Data-Qtr3'!K35,"Yes")+(0.1*COUNTIF('Data-Qtr3'!K35,"N/A")))),"")</f>
        <v/>
      </c>
      <c r="L36" s="148">
        <f>COUNTIF('Data-Qtr3'!C35:K35,"")</f>
        <v>9</v>
      </c>
      <c r="M36" s="74">
        <f>IF('Data-Qtr3'!R35,"",IF(L36&lt;9,1,0))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IF(M37=1,IF('Data-Qtr3'!C36="","",(COUNTIF('Data-Qtr3'!C36,"Yes")+(0.1*COUNTIF('Data-Qtr3'!C36,"N/A")))),"")</f>
        <v/>
      </c>
      <c r="D37" s="172" t="str">
        <f>IF(M37=1,IF(ISBLANK('Data-Qtr3'!D36),"",(COUNTIF('Data-Qtr3'!D36,"Yes")+(0.1*COUNTIF('Data-Qtr3'!D36,"N/A")))),"")</f>
        <v/>
      </c>
      <c r="E37" s="172" t="str">
        <f>IF(M37=1,IF(ISBLANK('Data-Qtr3'!E36),"",(10*COUNTIF('Data-Qtr3'!E36,"Yes, nominated to self-administer")+COUNTIF('Data-Qtr3'!E36,"Yes, nominated NOT to self-administer"))),"")</f>
        <v/>
      </c>
      <c r="F37" s="172" t="str">
        <f>IF(M37=1,IF(ISBLANK('Data-Qtr3'!F36),"",(10*COUNTIF('Data-Qtr3'!F36,"Yes, reported difficulty swallowing medicines")+COUNTIF('Data-Qtr3'!F36,"Yes, reported NO difficulty swallowing medicines"))),"")</f>
        <v/>
      </c>
      <c r="G37" s="168" t="str">
        <f>IF(M37=1,IF('Data-Qtr3'!P36,0.1,IF(ISBLANK('Data-Qtr3'!G36),"",(COUNTIF('Data-Qtr3'!G36,"Yes")+(0.1*COUNTIF('Data-Qtr3'!G36,"N/A"))))),"")</f>
        <v/>
      </c>
      <c r="H37" s="169" t="str">
        <f>IF(M37=1,IF('Data-Qtr3'!Q36,0.1,IF(ISBLANK('Data-Qtr3'!H36),"",((COUNTIF('Data-Qtr3'!H36,"Yes")+(0.1*COUNTIF('Data-Qtr3'!H36,"N/A")))))),"")</f>
        <v/>
      </c>
      <c r="I37" s="173" t="str">
        <f>IF(M37=1,IF(ISBLANK('Data-Qtr3'!I36),"",(COUNTIF('Data-Qtr3'!I36,"Yes")+(0.1*COUNTIF('Data-Qtr3'!I36,"N/A")))),"")</f>
        <v/>
      </c>
      <c r="J37" s="173" t="str">
        <f>IF(M37=1,IF(ISBLANK('Data-Qtr3'!J36),"",(COUNTIF('Data-Qtr3'!J36,"Yes")+(0.1*COUNTIF('Data-Qtr3'!J36,"N/A")))),"")</f>
        <v/>
      </c>
      <c r="K37" s="174" t="str">
        <f>IF(M37=1,IF(ISBLANK('Data-Qtr3'!K36),"",(COUNTIF('Data-Qtr3'!K36,"Yes")+(0.1*COUNTIF('Data-Qtr3'!K36,"N/A")))),"")</f>
        <v/>
      </c>
      <c r="L37" s="119">
        <f>COUNTIF('Data-Qtr3'!C36:K36,"")</f>
        <v>9</v>
      </c>
      <c r="M37" s="74">
        <f>IF('Data-Qtr3'!R36,"",IF(L37&lt;9,1,0))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IF(M38=1,IF('Data-Qtr3'!C37="","",(COUNTIF('Data-Qtr3'!C37,"Yes")+(0.1*COUNTIF('Data-Qtr3'!C37,"N/A")))),"")</f>
        <v/>
      </c>
      <c r="D38" s="172" t="str">
        <f>IF(M38=1,IF(ISBLANK('Data-Qtr3'!D37),"",(COUNTIF('Data-Qtr3'!D37,"Yes")+(0.1*COUNTIF('Data-Qtr3'!D37,"N/A")))),"")</f>
        <v/>
      </c>
      <c r="E38" s="172" t="str">
        <f>IF(M38=1,IF(ISBLANK('Data-Qtr3'!E37),"",(10*COUNTIF('Data-Qtr3'!E37,"Yes, nominated to self-administer")+COUNTIF('Data-Qtr3'!E37,"Yes, nominated NOT to self-administer"))),"")</f>
        <v/>
      </c>
      <c r="F38" s="172" t="str">
        <f>IF(M38=1,IF(ISBLANK('Data-Qtr3'!F37),"",(10*COUNTIF('Data-Qtr3'!F37,"Yes, reported difficulty swallowing medicines")+COUNTIF('Data-Qtr3'!F37,"Yes, reported NO difficulty swallowing medicines"))),"")</f>
        <v/>
      </c>
      <c r="G38" s="168" t="str">
        <f>IF(M38=1,IF('Data-Qtr3'!P37,0.1,IF(ISBLANK('Data-Qtr3'!G37),"",(COUNTIF('Data-Qtr3'!G37,"Yes")+(0.1*COUNTIF('Data-Qtr3'!G37,"N/A"))))),"")</f>
        <v/>
      </c>
      <c r="H38" s="169" t="str">
        <f>IF(M38=1,IF('Data-Qtr3'!Q37,0.1,IF(ISBLANK('Data-Qtr3'!H37),"",((COUNTIF('Data-Qtr3'!H37,"Yes")+(0.1*COUNTIF('Data-Qtr3'!H37,"N/A")))))),"")</f>
        <v/>
      </c>
      <c r="I38" s="173" t="str">
        <f>IF(M38=1,IF(ISBLANK('Data-Qtr3'!I37),"",(COUNTIF('Data-Qtr3'!I37,"Yes")+(0.1*COUNTIF('Data-Qtr3'!I37,"N/A")))),"")</f>
        <v/>
      </c>
      <c r="J38" s="173" t="str">
        <f>IF(M38=1,IF(ISBLANK('Data-Qtr3'!J37),"",(COUNTIF('Data-Qtr3'!J37,"Yes")+(0.1*COUNTIF('Data-Qtr3'!J37,"N/A")))),"")</f>
        <v/>
      </c>
      <c r="K38" s="174" t="str">
        <f>IF(M38=1,IF(ISBLANK('Data-Qtr3'!K37),"",(COUNTIF('Data-Qtr3'!K37,"Yes")+(0.1*COUNTIF('Data-Qtr3'!K37,"N/A")))),"")</f>
        <v/>
      </c>
      <c r="L38" s="119">
        <f>COUNTIF('Data-Qtr3'!C37:K37,"")</f>
        <v>9</v>
      </c>
      <c r="M38" s="74">
        <f>IF('Data-Qtr3'!R37,"",IF(L38&lt;9,1,0))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IF(M39=1,IF('Data-Qtr3'!C38="","",(COUNTIF('Data-Qtr3'!C38,"Yes")+(0.1*COUNTIF('Data-Qtr3'!C38,"N/A")))),"")</f>
        <v/>
      </c>
      <c r="D39" s="172" t="str">
        <f>IF(M39=1,IF(ISBLANK('Data-Qtr3'!D38),"",(COUNTIF('Data-Qtr3'!D38,"Yes")+(0.1*COUNTIF('Data-Qtr3'!D38,"N/A")))),"")</f>
        <v/>
      </c>
      <c r="E39" s="172" t="str">
        <f>IF(M39=1,IF(ISBLANK('Data-Qtr3'!E38),"",(10*COUNTIF('Data-Qtr3'!E38,"Yes, nominated to self-administer")+COUNTIF('Data-Qtr3'!E38,"Yes, nominated NOT to self-administer"))),"")</f>
        <v/>
      </c>
      <c r="F39" s="172" t="str">
        <f>IF(M39=1,IF(ISBLANK('Data-Qtr3'!F38),"",(10*COUNTIF('Data-Qtr3'!F38,"Yes, reported difficulty swallowing medicines")+COUNTIF('Data-Qtr3'!F38,"Yes, reported NO difficulty swallowing medicines"))),"")</f>
        <v/>
      </c>
      <c r="G39" s="168" t="str">
        <f>IF(M39=1,IF('Data-Qtr3'!P38,0.1,IF(ISBLANK('Data-Qtr3'!G38),"",(COUNTIF('Data-Qtr3'!G38,"Yes")+(0.1*COUNTIF('Data-Qtr3'!G38,"N/A"))))),"")</f>
        <v/>
      </c>
      <c r="H39" s="169" t="str">
        <f>IF(M39=1,IF('Data-Qtr3'!Q38,0.1,IF(ISBLANK('Data-Qtr3'!H38),"",((COUNTIF('Data-Qtr3'!H38,"Yes")+(0.1*COUNTIF('Data-Qtr3'!H38,"N/A")))))),"")</f>
        <v/>
      </c>
      <c r="I39" s="173" t="str">
        <f>IF(M39=1,IF(ISBLANK('Data-Qtr3'!I38),"",(COUNTIF('Data-Qtr3'!I38,"Yes")+(0.1*COUNTIF('Data-Qtr3'!I38,"N/A")))),"")</f>
        <v/>
      </c>
      <c r="J39" s="173" t="str">
        <f>IF(M39=1,IF(ISBLANK('Data-Qtr3'!J38),"",(COUNTIF('Data-Qtr3'!J38,"Yes")+(0.1*COUNTIF('Data-Qtr3'!J38,"N/A")))),"")</f>
        <v/>
      </c>
      <c r="K39" s="174" t="str">
        <f>IF(M39=1,IF(ISBLANK('Data-Qtr3'!K38),"",(COUNTIF('Data-Qtr3'!K38,"Yes")+(0.1*COUNTIF('Data-Qtr3'!K38,"N/A")))),"")</f>
        <v/>
      </c>
      <c r="L39" s="119">
        <f>COUNTIF('Data-Qtr3'!C38:K38,"")</f>
        <v>9</v>
      </c>
      <c r="M39" s="74">
        <f>IF('Data-Qtr3'!R38,"",IF(L39&lt;9,1,0))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IF(M40=1,IF('Data-Qtr3'!C39="","",(COUNTIF('Data-Qtr3'!C39,"Yes")+(0.1*COUNTIF('Data-Qtr3'!C39,"N/A")))),"")</f>
        <v/>
      </c>
      <c r="D40" s="172" t="str">
        <f>IF(M40=1,IF(ISBLANK('Data-Qtr3'!D39),"",(COUNTIF('Data-Qtr3'!D39,"Yes")+(0.1*COUNTIF('Data-Qtr3'!D39,"N/A")))),"")</f>
        <v/>
      </c>
      <c r="E40" s="172" t="str">
        <f>IF(M40=1,IF(ISBLANK('Data-Qtr3'!E39),"",(10*COUNTIF('Data-Qtr3'!E39,"Yes, nominated to self-administer")+COUNTIF('Data-Qtr3'!E39,"Yes, nominated NOT to self-administer"))),"")</f>
        <v/>
      </c>
      <c r="F40" s="172" t="str">
        <f>IF(M40=1,IF(ISBLANK('Data-Qtr3'!F39),"",(10*COUNTIF('Data-Qtr3'!F39,"Yes, reported difficulty swallowing medicines")+COUNTIF('Data-Qtr3'!F39,"Yes, reported NO difficulty swallowing medicines"))),"")</f>
        <v/>
      </c>
      <c r="G40" s="168" t="str">
        <f>IF(M40=1,IF('Data-Qtr3'!P39,0.1,IF(ISBLANK('Data-Qtr3'!G39),"",(COUNTIF('Data-Qtr3'!G39,"Yes")+(0.1*COUNTIF('Data-Qtr3'!G39,"N/A"))))),"")</f>
        <v/>
      </c>
      <c r="H40" s="169" t="str">
        <f>IF(M40=1,IF('Data-Qtr3'!Q39,0.1,IF(ISBLANK('Data-Qtr3'!H39),"",((COUNTIF('Data-Qtr3'!H39,"Yes")+(0.1*COUNTIF('Data-Qtr3'!H39,"N/A")))))),"")</f>
        <v/>
      </c>
      <c r="I40" s="173" t="str">
        <f>IF(M40=1,IF(ISBLANK('Data-Qtr3'!I39),"",(COUNTIF('Data-Qtr3'!I39,"Yes")+(0.1*COUNTIF('Data-Qtr3'!I39,"N/A")))),"")</f>
        <v/>
      </c>
      <c r="J40" s="173" t="str">
        <f>IF(M40=1,IF(ISBLANK('Data-Qtr3'!J39),"",(COUNTIF('Data-Qtr3'!J39,"Yes")+(0.1*COUNTIF('Data-Qtr3'!J39,"N/A")))),"")</f>
        <v/>
      </c>
      <c r="K40" s="174" t="str">
        <f>IF(M40=1,IF(ISBLANK('Data-Qtr3'!K39),"",(COUNTIF('Data-Qtr3'!K39,"Yes")+(0.1*COUNTIF('Data-Qtr3'!K39,"N/A")))),"")</f>
        <v/>
      </c>
      <c r="L40" s="119">
        <f>COUNTIF('Data-Qtr3'!C39:K39,"")</f>
        <v>9</v>
      </c>
      <c r="M40" s="74">
        <f>IF('Data-Qtr3'!R39,"",IF(L40&lt;9,1,0))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IF(M41=1,IF('Data-Qtr3'!C40="","",(COUNTIF('Data-Qtr3'!C40,"Yes")+(0.1*COUNTIF('Data-Qtr3'!C40,"N/A")))),"")</f>
        <v/>
      </c>
      <c r="D41" s="172" t="str">
        <f>IF(M41=1,IF(ISBLANK('Data-Qtr3'!D40),"",(COUNTIF('Data-Qtr3'!D40,"Yes")+(0.1*COUNTIF('Data-Qtr3'!D40,"N/A")))),"")</f>
        <v/>
      </c>
      <c r="E41" s="172" t="str">
        <f>IF(M41=1,IF(ISBLANK('Data-Qtr3'!E40),"",(10*COUNTIF('Data-Qtr3'!E40,"Yes, nominated to self-administer")+COUNTIF('Data-Qtr3'!E40,"Yes, nominated NOT to self-administer"))),"")</f>
        <v/>
      </c>
      <c r="F41" s="172" t="str">
        <f>IF(M41=1,IF(ISBLANK('Data-Qtr3'!F40),"",(10*COUNTIF('Data-Qtr3'!F40,"Yes, reported difficulty swallowing medicines")+COUNTIF('Data-Qtr3'!F40,"Yes, reported NO difficulty swallowing medicines"))),"")</f>
        <v/>
      </c>
      <c r="G41" s="168" t="str">
        <f>IF(M41=1,IF('Data-Qtr3'!P40,0.1,IF(ISBLANK('Data-Qtr3'!G40),"",(COUNTIF('Data-Qtr3'!G40,"Yes")+(0.1*COUNTIF('Data-Qtr3'!G40,"N/A"))))),"")</f>
        <v/>
      </c>
      <c r="H41" s="169" t="str">
        <f>IF(M41=1,IF('Data-Qtr3'!Q40,0.1,IF(ISBLANK('Data-Qtr3'!H40),"",((COUNTIF('Data-Qtr3'!H40,"Yes")+(0.1*COUNTIF('Data-Qtr3'!H40,"N/A")))))),"")</f>
        <v/>
      </c>
      <c r="I41" s="173" t="str">
        <f>IF(M41=1,IF(ISBLANK('Data-Qtr3'!I40),"",(COUNTIF('Data-Qtr3'!I40,"Yes")+(0.1*COUNTIF('Data-Qtr3'!I40,"N/A")))),"")</f>
        <v/>
      </c>
      <c r="J41" s="173" t="str">
        <f>IF(M41=1,IF(ISBLANK('Data-Qtr3'!J40),"",(COUNTIF('Data-Qtr3'!J40,"Yes")+(0.1*COUNTIF('Data-Qtr3'!J40,"N/A")))),"")</f>
        <v/>
      </c>
      <c r="K41" s="174" t="str">
        <f>IF(M41=1,IF(ISBLANK('Data-Qtr3'!K40),"",(COUNTIF('Data-Qtr3'!K40,"Yes")+(0.1*COUNTIF('Data-Qtr3'!K40,"N/A")))),"")</f>
        <v/>
      </c>
      <c r="L41" s="119">
        <f>COUNTIF('Data-Qtr3'!C40:K40,"")</f>
        <v>9</v>
      </c>
      <c r="M41" s="74">
        <f>IF('Data-Qtr3'!R40,"",IF(L41&lt;9,1,0))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IF(M42=1,IF('Data-Qtr3'!C41="","",(COUNTIF('Data-Qtr3'!C41,"Yes")+(0.1*COUNTIF('Data-Qtr3'!C41,"N/A")))),"")</f>
        <v/>
      </c>
      <c r="D42" s="172" t="str">
        <f>IF(M42=1,IF(ISBLANK('Data-Qtr3'!D41),"",(COUNTIF('Data-Qtr3'!D41,"Yes")+(0.1*COUNTIF('Data-Qtr3'!D41,"N/A")))),"")</f>
        <v/>
      </c>
      <c r="E42" s="172" t="str">
        <f>IF(M42=1,IF(ISBLANK('Data-Qtr3'!E41),"",(10*COUNTIF('Data-Qtr3'!E41,"Yes, nominated to self-administer")+COUNTIF('Data-Qtr3'!E41,"Yes, nominated NOT to self-administer"))),"")</f>
        <v/>
      </c>
      <c r="F42" s="172" t="str">
        <f>IF(M42=1,IF(ISBLANK('Data-Qtr3'!F41),"",(10*COUNTIF('Data-Qtr3'!F41,"Yes, reported difficulty swallowing medicines")+COUNTIF('Data-Qtr3'!F41,"Yes, reported NO difficulty swallowing medicines"))),"")</f>
        <v/>
      </c>
      <c r="G42" s="168" t="str">
        <f>IF(M42=1,IF('Data-Qtr3'!P41,0.1,IF(ISBLANK('Data-Qtr3'!G41),"",(COUNTIF('Data-Qtr3'!G41,"Yes")+(0.1*COUNTIF('Data-Qtr3'!G41,"N/A"))))),"")</f>
        <v/>
      </c>
      <c r="H42" s="169" t="str">
        <f>IF(M42=1,IF('Data-Qtr3'!Q41,0.1,IF(ISBLANK('Data-Qtr3'!H41),"",((COUNTIF('Data-Qtr3'!H41,"Yes")+(0.1*COUNTIF('Data-Qtr3'!H41,"N/A")))))),"")</f>
        <v/>
      </c>
      <c r="I42" s="173" t="str">
        <f>IF(M42=1,IF(ISBLANK('Data-Qtr3'!I41),"",(COUNTIF('Data-Qtr3'!I41,"Yes")+(0.1*COUNTIF('Data-Qtr3'!I41,"N/A")))),"")</f>
        <v/>
      </c>
      <c r="J42" s="173" t="str">
        <f>IF(M42=1,IF(ISBLANK('Data-Qtr3'!J41),"",(COUNTIF('Data-Qtr3'!J41,"Yes")+(0.1*COUNTIF('Data-Qtr3'!J41,"N/A")))),"")</f>
        <v/>
      </c>
      <c r="K42" s="174" t="str">
        <f>IF(M42=1,IF(ISBLANK('Data-Qtr3'!K41),"",(COUNTIF('Data-Qtr3'!K41,"Yes")+(0.1*COUNTIF('Data-Qtr3'!K41,"N/A")))),"")</f>
        <v/>
      </c>
      <c r="L42" s="119">
        <f>COUNTIF('Data-Qtr3'!C41:K41,"")</f>
        <v>9</v>
      </c>
      <c r="M42" s="74">
        <f>IF('Data-Qtr3'!R41,"",IF(L42&lt;9,1,0))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IF(M43=1,IF('Data-Qtr3'!C42="","",(COUNTIF('Data-Qtr3'!C42,"Yes")+(0.1*COUNTIF('Data-Qtr3'!C42,"N/A")))),"")</f>
        <v/>
      </c>
      <c r="D43" s="172" t="str">
        <f>IF(M43=1,IF(ISBLANK('Data-Qtr3'!D42),"",(COUNTIF('Data-Qtr3'!D42,"Yes")+(0.1*COUNTIF('Data-Qtr3'!D42,"N/A")))),"")</f>
        <v/>
      </c>
      <c r="E43" s="172" t="str">
        <f>IF(M43=1,IF(ISBLANK('Data-Qtr3'!E42),"",(10*COUNTIF('Data-Qtr3'!E42,"Yes, nominated to self-administer")+COUNTIF('Data-Qtr3'!E42,"Yes, nominated NOT to self-administer"))),"")</f>
        <v/>
      </c>
      <c r="F43" s="172" t="str">
        <f>IF(M43=1,IF(ISBLANK('Data-Qtr3'!F42),"",(10*COUNTIF('Data-Qtr3'!F42,"Yes, reported difficulty swallowing medicines")+COUNTIF('Data-Qtr3'!F42,"Yes, reported NO difficulty swallowing medicines"))),"")</f>
        <v/>
      </c>
      <c r="G43" s="168" t="str">
        <f>IF(M43=1,IF('Data-Qtr3'!P42,0.1,IF(ISBLANK('Data-Qtr3'!G42),"",(COUNTIF('Data-Qtr3'!G42,"Yes")+(0.1*COUNTIF('Data-Qtr3'!G42,"N/A"))))),"")</f>
        <v/>
      </c>
      <c r="H43" s="169" t="str">
        <f>IF(M43=1,IF('Data-Qtr3'!Q42,0.1,IF(ISBLANK('Data-Qtr3'!H42),"",((COUNTIF('Data-Qtr3'!H42,"Yes")+(0.1*COUNTIF('Data-Qtr3'!H42,"N/A")))))),"")</f>
        <v/>
      </c>
      <c r="I43" s="173" t="str">
        <f>IF(M43=1,IF(ISBLANK('Data-Qtr3'!I42),"",(COUNTIF('Data-Qtr3'!I42,"Yes")+(0.1*COUNTIF('Data-Qtr3'!I42,"N/A")))),"")</f>
        <v/>
      </c>
      <c r="J43" s="173" t="str">
        <f>IF(M43=1,IF(ISBLANK('Data-Qtr3'!J42),"",(COUNTIF('Data-Qtr3'!J42,"Yes")+(0.1*COUNTIF('Data-Qtr3'!J42,"N/A")))),"")</f>
        <v/>
      </c>
      <c r="K43" s="174" t="str">
        <f>IF(M43=1,IF(ISBLANK('Data-Qtr3'!K42),"",(COUNTIF('Data-Qtr3'!K42,"Yes")+(0.1*COUNTIF('Data-Qtr3'!K42,"N/A")))),"")</f>
        <v/>
      </c>
      <c r="L43" s="119">
        <f>COUNTIF('Data-Qtr3'!C42:K42,"")</f>
        <v>9</v>
      </c>
      <c r="M43" s="74">
        <f>IF('Data-Qtr3'!R42,"",IF(L43&lt;9,1,0))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IF(M44=1,IF('Data-Qtr3'!C43="","",(COUNTIF('Data-Qtr3'!C43,"Yes")+(0.1*COUNTIF('Data-Qtr3'!C43,"N/A")))),"")</f>
        <v/>
      </c>
      <c r="D44" s="172" t="str">
        <f>IF(M44=1,IF(ISBLANK('Data-Qtr3'!D43),"",(COUNTIF('Data-Qtr3'!D43,"Yes")+(0.1*COUNTIF('Data-Qtr3'!D43,"N/A")))),"")</f>
        <v/>
      </c>
      <c r="E44" s="172" t="str">
        <f>IF(M44=1,IF(ISBLANK('Data-Qtr3'!E43),"",(10*COUNTIF('Data-Qtr3'!E43,"Yes, nominated to self-administer")+COUNTIF('Data-Qtr3'!E43,"Yes, nominated NOT to self-administer"))),"")</f>
        <v/>
      </c>
      <c r="F44" s="172" t="str">
        <f>IF(M44=1,IF(ISBLANK('Data-Qtr3'!F43),"",(10*COUNTIF('Data-Qtr3'!F43,"Yes, reported difficulty swallowing medicines")+COUNTIF('Data-Qtr3'!F43,"Yes, reported NO difficulty swallowing medicines"))),"")</f>
        <v/>
      </c>
      <c r="G44" s="168" t="str">
        <f>IF(M44=1,IF('Data-Qtr3'!P43,0.1,IF(ISBLANK('Data-Qtr3'!G43),"",(COUNTIF('Data-Qtr3'!G43,"Yes")+(0.1*COUNTIF('Data-Qtr3'!G43,"N/A"))))),"")</f>
        <v/>
      </c>
      <c r="H44" s="169" t="str">
        <f>IF(M44=1,IF('Data-Qtr3'!Q43,0.1,IF(ISBLANK('Data-Qtr3'!H43),"",((COUNTIF('Data-Qtr3'!H43,"Yes")+(0.1*COUNTIF('Data-Qtr3'!H43,"N/A")))))),"")</f>
        <v/>
      </c>
      <c r="I44" s="173" t="str">
        <f>IF(M44=1,IF(ISBLANK('Data-Qtr3'!I43),"",(COUNTIF('Data-Qtr3'!I43,"Yes")+(0.1*COUNTIF('Data-Qtr3'!I43,"N/A")))),"")</f>
        <v/>
      </c>
      <c r="J44" s="173" t="str">
        <f>IF(M44=1,IF(ISBLANK('Data-Qtr3'!J43),"",(COUNTIF('Data-Qtr3'!J43,"Yes")+(0.1*COUNTIF('Data-Qtr3'!J43,"N/A")))),"")</f>
        <v/>
      </c>
      <c r="K44" s="174" t="str">
        <f>IF(M44=1,IF(ISBLANK('Data-Qtr3'!K43),"",(COUNTIF('Data-Qtr3'!K43,"Yes")+(0.1*COUNTIF('Data-Qtr3'!K43,"N/A")))),"")</f>
        <v/>
      </c>
      <c r="L44" s="119">
        <f>COUNTIF('Data-Qtr3'!C43:K43,"")</f>
        <v>9</v>
      </c>
      <c r="M44" s="74">
        <f>IF('Data-Qtr3'!R43,"",IF(L44&lt;9,1,0))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IF(M45=1,IF('Data-Qtr3'!C44="","",(COUNTIF('Data-Qtr3'!C44,"Yes")+(0.1*COUNTIF('Data-Qtr3'!C44,"N/A")))),"")</f>
        <v/>
      </c>
      <c r="D45" s="172" t="str">
        <f>IF(M45=1,IF(ISBLANK('Data-Qtr3'!D44),"",(COUNTIF('Data-Qtr3'!D44,"Yes")+(0.1*COUNTIF('Data-Qtr3'!D44,"N/A")))),"")</f>
        <v/>
      </c>
      <c r="E45" s="172" t="str">
        <f>IF(M45=1,IF(ISBLANK('Data-Qtr3'!E44),"",(10*COUNTIF('Data-Qtr3'!E44,"Yes, nominated to self-administer")+COUNTIF('Data-Qtr3'!E44,"Yes, nominated NOT to self-administer"))),"")</f>
        <v/>
      </c>
      <c r="F45" s="172" t="str">
        <f>IF(M45=1,IF(ISBLANK('Data-Qtr3'!F44),"",(10*COUNTIF('Data-Qtr3'!F44,"Yes, reported difficulty swallowing medicines")+COUNTIF('Data-Qtr3'!F44,"Yes, reported NO difficulty swallowing medicines"))),"")</f>
        <v/>
      </c>
      <c r="G45" s="168" t="str">
        <f>IF(M45=1,IF('Data-Qtr3'!P44,0.1,IF(ISBLANK('Data-Qtr3'!G44),"",(COUNTIF('Data-Qtr3'!G44,"Yes")+(0.1*COUNTIF('Data-Qtr3'!G44,"N/A"))))),"")</f>
        <v/>
      </c>
      <c r="H45" s="169" t="str">
        <f>IF(M45=1,IF('Data-Qtr3'!Q44,0.1,IF(ISBLANK('Data-Qtr3'!H44),"",((COUNTIF('Data-Qtr3'!H44,"Yes")+(0.1*COUNTIF('Data-Qtr3'!H44,"N/A")))))),"")</f>
        <v/>
      </c>
      <c r="I45" s="173" t="str">
        <f>IF(M45=1,IF(ISBLANK('Data-Qtr3'!I44),"",(COUNTIF('Data-Qtr3'!I44,"Yes")+(0.1*COUNTIF('Data-Qtr3'!I44,"N/A")))),"")</f>
        <v/>
      </c>
      <c r="J45" s="173" t="str">
        <f>IF(M45=1,IF(ISBLANK('Data-Qtr3'!J44),"",(COUNTIF('Data-Qtr3'!J44,"Yes")+(0.1*COUNTIF('Data-Qtr3'!J44,"N/A")))),"")</f>
        <v/>
      </c>
      <c r="K45" s="174" t="str">
        <f>IF(M45=1,IF(ISBLANK('Data-Qtr3'!K44),"",(COUNTIF('Data-Qtr3'!K44,"Yes")+(0.1*COUNTIF('Data-Qtr3'!K44,"N/A")))),"")</f>
        <v/>
      </c>
      <c r="L45" s="119">
        <f>COUNTIF('Data-Qtr3'!C44:K44,"")</f>
        <v>9</v>
      </c>
      <c r="M45" s="74">
        <f>IF('Data-Qtr3'!R44,"",IF(L45&lt;9,1,0))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IF(M46=1,IF('Data-Qtr3'!C45="","",(COUNTIF('Data-Qtr3'!C45,"Yes")+(0.1*COUNTIF('Data-Qtr3'!C45,"N/A")))),"")</f>
        <v/>
      </c>
      <c r="D46" s="172" t="str">
        <f>IF(M46=1,IF(ISBLANK('Data-Qtr3'!D45),"",(COUNTIF('Data-Qtr3'!D45,"Yes")+(0.1*COUNTIF('Data-Qtr3'!D45,"N/A")))),"")</f>
        <v/>
      </c>
      <c r="E46" s="172" t="str">
        <f>IF(M46=1,IF(ISBLANK('Data-Qtr3'!E45),"",(10*COUNTIF('Data-Qtr3'!E45,"Yes, nominated to self-administer")+COUNTIF('Data-Qtr3'!E45,"Yes, nominated NOT to self-administer"))),"")</f>
        <v/>
      </c>
      <c r="F46" s="172" t="str">
        <f>IF(M46=1,IF(ISBLANK('Data-Qtr3'!F45),"",(10*COUNTIF('Data-Qtr3'!F45,"Yes, reported difficulty swallowing medicines")+COUNTIF('Data-Qtr3'!F45,"Yes, reported NO difficulty swallowing medicines"))),"")</f>
        <v/>
      </c>
      <c r="G46" s="168" t="str">
        <f>IF(M46=1,IF('Data-Qtr3'!P45,0.1,IF(ISBLANK('Data-Qtr3'!G45),"",(COUNTIF('Data-Qtr3'!G45,"Yes")+(0.1*COUNTIF('Data-Qtr3'!G45,"N/A"))))),"")</f>
        <v/>
      </c>
      <c r="H46" s="169" t="str">
        <f>IF(M46=1,IF('Data-Qtr3'!Q45,0.1,IF(ISBLANK('Data-Qtr3'!H45),"",((COUNTIF('Data-Qtr3'!H45,"Yes")+(0.1*COUNTIF('Data-Qtr3'!H45,"N/A")))))),"")</f>
        <v/>
      </c>
      <c r="I46" s="173" t="str">
        <f>IF(M46=1,IF(ISBLANK('Data-Qtr3'!I45),"",(COUNTIF('Data-Qtr3'!I45,"Yes")+(0.1*COUNTIF('Data-Qtr3'!I45,"N/A")))),"")</f>
        <v/>
      </c>
      <c r="J46" s="173" t="str">
        <f>IF(M46=1,IF(ISBLANK('Data-Qtr3'!J45),"",(COUNTIF('Data-Qtr3'!J45,"Yes")+(0.1*COUNTIF('Data-Qtr3'!J45,"N/A")))),"")</f>
        <v/>
      </c>
      <c r="K46" s="174" t="str">
        <f>IF(M46=1,IF(ISBLANK('Data-Qtr3'!K45),"",(COUNTIF('Data-Qtr3'!K45,"Yes")+(0.1*COUNTIF('Data-Qtr3'!K45,"N/A")))),"")</f>
        <v/>
      </c>
      <c r="L46" s="148">
        <f>COUNTIF('Data-Qtr3'!C45:K45,"")</f>
        <v>9</v>
      </c>
      <c r="M46" s="74">
        <f>IF('Data-Qtr3'!R45,"",IF(L46&lt;9,1,0))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IF(M47=1,IF('Data-Qtr3'!C46="","",(COUNTIF('Data-Qtr3'!C46,"Yes")+(0.1*COUNTIF('Data-Qtr3'!C46,"N/A")))),"")</f>
        <v/>
      </c>
      <c r="D47" s="172" t="str">
        <f>IF(M47=1,IF(ISBLANK('Data-Qtr3'!D46),"",(COUNTIF('Data-Qtr3'!D46,"Yes")+(0.1*COUNTIF('Data-Qtr3'!D46,"N/A")))),"")</f>
        <v/>
      </c>
      <c r="E47" s="172" t="str">
        <f>IF(M47=1,IF(ISBLANK('Data-Qtr3'!E46),"",(10*COUNTIF('Data-Qtr3'!E46,"Yes, nominated to self-administer")+COUNTIF('Data-Qtr3'!E46,"Yes, nominated NOT to self-administer"))),"")</f>
        <v/>
      </c>
      <c r="F47" s="172" t="str">
        <f>IF(M47=1,IF(ISBLANK('Data-Qtr3'!F46),"",(10*COUNTIF('Data-Qtr3'!F46,"Yes, reported difficulty swallowing medicines")+COUNTIF('Data-Qtr3'!F46,"Yes, reported NO difficulty swallowing medicines"))),"")</f>
        <v/>
      </c>
      <c r="G47" s="168" t="str">
        <f>IF(M47=1,IF('Data-Qtr3'!P46,0.1,IF(ISBLANK('Data-Qtr3'!G46),"",(COUNTIF('Data-Qtr3'!G46,"Yes")+(0.1*COUNTIF('Data-Qtr3'!G46,"N/A"))))),"")</f>
        <v/>
      </c>
      <c r="H47" s="169" t="str">
        <f>IF(M47=1,IF('Data-Qtr3'!Q46,0.1,IF(ISBLANK('Data-Qtr3'!H46),"",((COUNTIF('Data-Qtr3'!H46,"Yes")+(0.1*COUNTIF('Data-Qtr3'!H46,"N/A")))))),"")</f>
        <v/>
      </c>
      <c r="I47" s="173" t="str">
        <f>IF(M47=1,IF(ISBLANK('Data-Qtr3'!I46),"",(COUNTIF('Data-Qtr3'!I46,"Yes")+(0.1*COUNTIF('Data-Qtr3'!I46,"N/A")))),"")</f>
        <v/>
      </c>
      <c r="J47" s="173" t="str">
        <f>IF(M47=1,IF(ISBLANK('Data-Qtr3'!J46),"",(COUNTIF('Data-Qtr3'!J46,"Yes")+(0.1*COUNTIF('Data-Qtr3'!J46,"N/A")))),"")</f>
        <v/>
      </c>
      <c r="K47" s="174" t="str">
        <f>IF(M47=1,IF(ISBLANK('Data-Qtr3'!K46),"",(COUNTIF('Data-Qtr3'!K46,"Yes")+(0.1*COUNTIF('Data-Qtr3'!K46,"N/A")))),"")</f>
        <v/>
      </c>
      <c r="L47" s="119">
        <f>COUNTIF('Data-Qtr3'!C46:K46,"")</f>
        <v>9</v>
      </c>
      <c r="M47" s="74">
        <f>IF('Data-Qtr3'!R46,"",IF(L47&lt;9,1,0))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IF(M48=1,IF('Data-Qtr3'!C47="","",(COUNTIF('Data-Qtr3'!C47,"Yes")+(0.1*COUNTIF('Data-Qtr3'!C47,"N/A")))),"")</f>
        <v/>
      </c>
      <c r="D48" s="172" t="str">
        <f>IF(M48=1,IF(ISBLANK('Data-Qtr3'!D47),"",(COUNTIF('Data-Qtr3'!D47,"Yes")+(0.1*COUNTIF('Data-Qtr3'!D47,"N/A")))),"")</f>
        <v/>
      </c>
      <c r="E48" s="172" t="str">
        <f>IF(M48=1,IF(ISBLANK('Data-Qtr3'!E47),"",(10*COUNTIF('Data-Qtr3'!E47,"Yes, nominated to self-administer")+COUNTIF('Data-Qtr3'!E47,"Yes, nominated NOT to self-administer"))),"")</f>
        <v/>
      </c>
      <c r="F48" s="172" t="str">
        <f>IF(M48=1,IF(ISBLANK('Data-Qtr3'!F47),"",(10*COUNTIF('Data-Qtr3'!F47,"Yes, reported difficulty swallowing medicines")+COUNTIF('Data-Qtr3'!F47,"Yes, reported NO difficulty swallowing medicines"))),"")</f>
        <v/>
      </c>
      <c r="G48" s="168" t="str">
        <f>IF(M48=1,IF('Data-Qtr3'!P47,0.1,IF(ISBLANK('Data-Qtr3'!G47),"",(COUNTIF('Data-Qtr3'!G47,"Yes")+(0.1*COUNTIF('Data-Qtr3'!G47,"N/A"))))),"")</f>
        <v/>
      </c>
      <c r="H48" s="169" t="str">
        <f>IF(M48=1,IF('Data-Qtr3'!Q47,0.1,IF(ISBLANK('Data-Qtr3'!H47),"",((COUNTIF('Data-Qtr3'!H47,"Yes")+(0.1*COUNTIF('Data-Qtr3'!H47,"N/A")))))),"")</f>
        <v/>
      </c>
      <c r="I48" s="173" t="str">
        <f>IF(M48=1,IF(ISBLANK('Data-Qtr3'!I47),"",(COUNTIF('Data-Qtr3'!I47,"Yes")+(0.1*COUNTIF('Data-Qtr3'!I47,"N/A")))),"")</f>
        <v/>
      </c>
      <c r="J48" s="173" t="str">
        <f>IF(M48=1,IF(ISBLANK('Data-Qtr3'!J47),"",(COUNTIF('Data-Qtr3'!J47,"Yes")+(0.1*COUNTIF('Data-Qtr3'!J47,"N/A")))),"")</f>
        <v/>
      </c>
      <c r="K48" s="174" t="str">
        <f>IF(M48=1,IF(ISBLANK('Data-Qtr3'!K47),"",(COUNTIF('Data-Qtr3'!K47,"Yes")+(0.1*COUNTIF('Data-Qtr3'!K47,"N/A")))),"")</f>
        <v/>
      </c>
      <c r="L48" s="119">
        <f>COUNTIF('Data-Qtr3'!C47:K47,"")</f>
        <v>9</v>
      </c>
      <c r="M48" s="74">
        <f>IF('Data-Qtr3'!R47,"",IF(L48&lt;9,1,0))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IF(M49=1,IF('Data-Qtr3'!C48="","",(COUNTIF('Data-Qtr3'!C48,"Yes")+(0.1*COUNTIF('Data-Qtr3'!C48,"N/A")))),"")</f>
        <v/>
      </c>
      <c r="D49" s="172" t="str">
        <f>IF(M49=1,IF(ISBLANK('Data-Qtr3'!D48),"",(COUNTIF('Data-Qtr3'!D48,"Yes")+(0.1*COUNTIF('Data-Qtr3'!D48,"N/A")))),"")</f>
        <v/>
      </c>
      <c r="E49" s="172" t="str">
        <f>IF(M49=1,IF(ISBLANK('Data-Qtr3'!E48),"",(10*COUNTIF('Data-Qtr3'!E48,"Yes, nominated to self-administer")+COUNTIF('Data-Qtr3'!E48,"Yes, nominated NOT to self-administer"))),"")</f>
        <v/>
      </c>
      <c r="F49" s="172" t="str">
        <f>IF(M49=1,IF(ISBLANK('Data-Qtr3'!F48),"",(10*COUNTIF('Data-Qtr3'!F48,"Yes, reported difficulty swallowing medicines")+COUNTIF('Data-Qtr3'!F48,"Yes, reported NO difficulty swallowing medicines"))),"")</f>
        <v/>
      </c>
      <c r="G49" s="168" t="str">
        <f>IF(M49=1,IF('Data-Qtr3'!P48,0.1,IF(ISBLANK('Data-Qtr3'!G48),"",(COUNTIF('Data-Qtr3'!G48,"Yes")+(0.1*COUNTIF('Data-Qtr3'!G48,"N/A"))))),"")</f>
        <v/>
      </c>
      <c r="H49" s="169" t="str">
        <f>IF(M49=1,IF('Data-Qtr3'!Q48,0.1,IF(ISBLANK('Data-Qtr3'!H48),"",((COUNTIF('Data-Qtr3'!H48,"Yes")+(0.1*COUNTIF('Data-Qtr3'!H48,"N/A")))))),"")</f>
        <v/>
      </c>
      <c r="I49" s="173" t="str">
        <f>IF(M49=1,IF(ISBLANK('Data-Qtr3'!I48),"",(COUNTIF('Data-Qtr3'!I48,"Yes")+(0.1*COUNTIF('Data-Qtr3'!I48,"N/A")))),"")</f>
        <v/>
      </c>
      <c r="J49" s="173" t="str">
        <f>IF(M49=1,IF(ISBLANK('Data-Qtr3'!J48),"",(COUNTIF('Data-Qtr3'!J48,"Yes")+(0.1*COUNTIF('Data-Qtr3'!J48,"N/A")))),"")</f>
        <v/>
      </c>
      <c r="K49" s="174" t="str">
        <f>IF(M49=1,IF(ISBLANK('Data-Qtr3'!K48),"",(COUNTIF('Data-Qtr3'!K48,"Yes")+(0.1*COUNTIF('Data-Qtr3'!K48,"N/A")))),"")</f>
        <v/>
      </c>
      <c r="L49" s="119">
        <f>COUNTIF('Data-Qtr3'!C48:K48,"")</f>
        <v>9</v>
      </c>
      <c r="M49" s="74">
        <f>IF('Data-Qtr3'!R48,"",IF(L49&lt;9,1,0))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IF(M50=1,IF('Data-Qtr3'!C49="","",(COUNTIF('Data-Qtr3'!C49,"Yes")+(0.1*COUNTIF('Data-Qtr3'!C49,"N/A")))),"")</f>
        <v/>
      </c>
      <c r="D50" s="172" t="str">
        <f>IF(M50=1,IF(ISBLANK('Data-Qtr3'!D49),"",(COUNTIF('Data-Qtr3'!D49,"Yes")+(0.1*COUNTIF('Data-Qtr3'!D49,"N/A")))),"")</f>
        <v/>
      </c>
      <c r="E50" s="172" t="str">
        <f>IF(M50=1,IF(ISBLANK('Data-Qtr3'!E49),"",(10*COUNTIF('Data-Qtr3'!E49,"Yes, nominated to self-administer")+COUNTIF('Data-Qtr3'!E49,"Yes, nominated NOT to self-administer"))),"")</f>
        <v/>
      </c>
      <c r="F50" s="172" t="str">
        <f>IF(M50=1,IF(ISBLANK('Data-Qtr3'!F49),"",(10*COUNTIF('Data-Qtr3'!F49,"Yes, reported difficulty swallowing medicines")+COUNTIF('Data-Qtr3'!F49,"Yes, reported NO difficulty swallowing medicines"))),"")</f>
        <v/>
      </c>
      <c r="G50" s="168" t="str">
        <f>IF(M50=1,IF('Data-Qtr3'!P49,0.1,IF(ISBLANK('Data-Qtr3'!G49),"",(COUNTIF('Data-Qtr3'!G49,"Yes")+(0.1*COUNTIF('Data-Qtr3'!G49,"N/A"))))),"")</f>
        <v/>
      </c>
      <c r="H50" s="169" t="str">
        <f>IF(M50=1,IF('Data-Qtr3'!Q49,0.1,IF(ISBLANK('Data-Qtr3'!H49),"",((COUNTIF('Data-Qtr3'!H49,"Yes")+(0.1*COUNTIF('Data-Qtr3'!H49,"N/A")))))),"")</f>
        <v/>
      </c>
      <c r="I50" s="173" t="str">
        <f>IF(M50=1,IF(ISBLANK('Data-Qtr3'!I49),"",(COUNTIF('Data-Qtr3'!I49,"Yes")+(0.1*COUNTIF('Data-Qtr3'!I49,"N/A")))),"")</f>
        <v/>
      </c>
      <c r="J50" s="173" t="str">
        <f>IF(M50=1,IF(ISBLANK('Data-Qtr3'!J49),"",(COUNTIF('Data-Qtr3'!J49,"Yes")+(0.1*COUNTIF('Data-Qtr3'!J49,"N/A")))),"")</f>
        <v/>
      </c>
      <c r="K50" s="174" t="str">
        <f>IF(M50=1,IF(ISBLANK('Data-Qtr3'!K49),"",(COUNTIF('Data-Qtr3'!K49,"Yes")+(0.1*COUNTIF('Data-Qtr3'!K49,"N/A")))),"")</f>
        <v/>
      </c>
      <c r="L50" s="119">
        <f>COUNTIF('Data-Qtr3'!C49:K49,"")</f>
        <v>9</v>
      </c>
      <c r="M50" s="74">
        <f>IF('Data-Qtr3'!R49,"",IF(L50&lt;9,1,0))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IF(M51=1,IF('Data-Qtr3'!C50="","",(COUNTIF('Data-Qtr3'!C50,"Yes")+(0.1*COUNTIF('Data-Qtr3'!C50,"N/A")))),"")</f>
        <v/>
      </c>
      <c r="D51" s="172" t="str">
        <f>IF(M51=1,IF(ISBLANK('Data-Qtr3'!D50),"",(COUNTIF('Data-Qtr3'!D50,"Yes")+(0.1*COUNTIF('Data-Qtr3'!D50,"N/A")))),"")</f>
        <v/>
      </c>
      <c r="E51" s="172" t="str">
        <f>IF(M51=1,IF(ISBLANK('Data-Qtr3'!E50),"",(10*COUNTIF('Data-Qtr3'!E50,"Yes, nominated to self-administer")+COUNTIF('Data-Qtr3'!E50,"Yes, nominated NOT to self-administer"))),"")</f>
        <v/>
      </c>
      <c r="F51" s="172" t="str">
        <f>IF(M51=1,IF(ISBLANK('Data-Qtr3'!F50),"",(10*COUNTIF('Data-Qtr3'!F50,"Yes, reported difficulty swallowing medicines")+COUNTIF('Data-Qtr3'!F50,"Yes, reported NO difficulty swallowing medicines"))),"")</f>
        <v/>
      </c>
      <c r="G51" s="168" t="str">
        <f>IF(M51=1,IF('Data-Qtr3'!P50,0.1,IF(ISBLANK('Data-Qtr3'!G50),"",(COUNTIF('Data-Qtr3'!G50,"Yes")+(0.1*COUNTIF('Data-Qtr3'!G50,"N/A"))))),"")</f>
        <v/>
      </c>
      <c r="H51" s="169" t="str">
        <f>IF(M51=1,IF('Data-Qtr3'!Q50,0.1,IF(ISBLANK('Data-Qtr3'!H50),"",((COUNTIF('Data-Qtr3'!H50,"Yes")+(0.1*COUNTIF('Data-Qtr3'!H50,"N/A")))))),"")</f>
        <v/>
      </c>
      <c r="I51" s="173" t="str">
        <f>IF(M51=1,IF(ISBLANK('Data-Qtr3'!I50),"",(COUNTIF('Data-Qtr3'!I50,"Yes")+(0.1*COUNTIF('Data-Qtr3'!I50,"N/A")))),"")</f>
        <v/>
      </c>
      <c r="J51" s="173" t="str">
        <f>IF(M51=1,IF(ISBLANK('Data-Qtr3'!J50),"",(COUNTIF('Data-Qtr3'!J50,"Yes")+(0.1*COUNTIF('Data-Qtr3'!J50,"N/A")))),"")</f>
        <v/>
      </c>
      <c r="K51" s="174" t="str">
        <f>IF(M51=1,IF(ISBLANK('Data-Qtr3'!K50),"",(COUNTIF('Data-Qtr3'!K50,"Yes")+(0.1*COUNTIF('Data-Qtr3'!K50,"N/A")))),"")</f>
        <v/>
      </c>
      <c r="L51" s="119">
        <f>COUNTIF('Data-Qtr3'!C50:K50,"")</f>
        <v>9</v>
      </c>
      <c r="M51" s="74">
        <f>IF('Data-Qtr3'!R50,"",IF(L51&lt;9,1,0))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IF(M52=1,IF('Data-Qtr3'!C51="","",(COUNTIF('Data-Qtr3'!C51,"Yes")+(0.1*COUNTIF('Data-Qtr3'!C51,"N/A")))),"")</f>
        <v/>
      </c>
      <c r="D52" s="172" t="str">
        <f>IF(M52=1,IF(ISBLANK('Data-Qtr3'!D51),"",(COUNTIF('Data-Qtr3'!D51,"Yes")+(0.1*COUNTIF('Data-Qtr3'!D51,"N/A")))),"")</f>
        <v/>
      </c>
      <c r="E52" s="172" t="str">
        <f>IF(M52=1,IF(ISBLANK('Data-Qtr3'!E51),"",(10*COUNTIF('Data-Qtr3'!E51,"Yes, nominated to self-administer")+COUNTIF('Data-Qtr3'!E51,"Yes, nominated NOT to self-administer"))),"")</f>
        <v/>
      </c>
      <c r="F52" s="172" t="str">
        <f>IF(M52=1,IF(ISBLANK('Data-Qtr3'!F51),"",(10*COUNTIF('Data-Qtr3'!F51,"Yes, reported difficulty swallowing medicines")+COUNTIF('Data-Qtr3'!F51,"Yes, reported NO difficulty swallowing medicines"))),"")</f>
        <v/>
      </c>
      <c r="G52" s="168" t="str">
        <f>IF(M52=1,IF('Data-Qtr3'!P51,0.1,IF(ISBLANK('Data-Qtr3'!G51),"",(COUNTIF('Data-Qtr3'!G51,"Yes")+(0.1*COUNTIF('Data-Qtr3'!G51,"N/A"))))),"")</f>
        <v/>
      </c>
      <c r="H52" s="169" t="str">
        <f>IF(M52=1,IF('Data-Qtr3'!Q51,0.1,IF(ISBLANK('Data-Qtr3'!H51),"",((COUNTIF('Data-Qtr3'!H51,"Yes")+(0.1*COUNTIF('Data-Qtr3'!H51,"N/A")))))),"")</f>
        <v/>
      </c>
      <c r="I52" s="173" t="str">
        <f>IF(M52=1,IF(ISBLANK('Data-Qtr3'!I51),"",(COUNTIF('Data-Qtr3'!I51,"Yes")+(0.1*COUNTIF('Data-Qtr3'!I51,"N/A")))),"")</f>
        <v/>
      </c>
      <c r="J52" s="173" t="str">
        <f>IF(M52=1,IF(ISBLANK('Data-Qtr3'!J51),"",(COUNTIF('Data-Qtr3'!J51,"Yes")+(0.1*COUNTIF('Data-Qtr3'!J51,"N/A")))),"")</f>
        <v/>
      </c>
      <c r="K52" s="174" t="str">
        <f>IF(M52=1,IF(ISBLANK('Data-Qtr3'!K51),"",(COUNTIF('Data-Qtr3'!K51,"Yes")+(0.1*COUNTIF('Data-Qtr3'!K51,"N/A")))),"")</f>
        <v/>
      </c>
      <c r="L52" s="119">
        <f>COUNTIF('Data-Qtr3'!C51:K51,"")</f>
        <v>9</v>
      </c>
      <c r="M52" s="74">
        <f>IF('Data-Qtr3'!R51,"",IF(L52&lt;9,1,0))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IF(M53=1,IF('Data-Qtr3'!C52="","",(COUNTIF('Data-Qtr3'!C52,"Yes")+(0.1*COUNTIF('Data-Qtr3'!C52,"N/A")))),"")</f>
        <v/>
      </c>
      <c r="D53" s="172" t="str">
        <f>IF(M53=1,IF(ISBLANK('Data-Qtr3'!D52),"",(COUNTIF('Data-Qtr3'!D52,"Yes")+(0.1*COUNTIF('Data-Qtr3'!D52,"N/A")))),"")</f>
        <v/>
      </c>
      <c r="E53" s="172" t="str">
        <f>IF(M53=1,IF(ISBLANK('Data-Qtr3'!E52),"",(10*COUNTIF('Data-Qtr3'!E52,"Yes, nominated to self-administer")+COUNTIF('Data-Qtr3'!E52,"Yes, nominated NOT to self-administer"))),"")</f>
        <v/>
      </c>
      <c r="F53" s="172" t="str">
        <f>IF(M53=1,IF(ISBLANK('Data-Qtr3'!F52),"",(10*COUNTIF('Data-Qtr3'!F52,"Yes, reported difficulty swallowing medicines")+COUNTIF('Data-Qtr3'!F52,"Yes, reported NO difficulty swallowing medicines"))),"")</f>
        <v/>
      </c>
      <c r="G53" s="168" t="str">
        <f>IF(M53=1,IF('Data-Qtr3'!P52,0.1,IF(ISBLANK('Data-Qtr3'!G52),"",(COUNTIF('Data-Qtr3'!G52,"Yes")+(0.1*COUNTIF('Data-Qtr3'!G52,"N/A"))))),"")</f>
        <v/>
      </c>
      <c r="H53" s="169" t="str">
        <f>IF(M53=1,IF('Data-Qtr3'!Q52,0.1,IF(ISBLANK('Data-Qtr3'!H52),"",((COUNTIF('Data-Qtr3'!H52,"Yes")+(0.1*COUNTIF('Data-Qtr3'!H52,"N/A")))))),"")</f>
        <v/>
      </c>
      <c r="I53" s="173" t="str">
        <f>IF(M53=1,IF(ISBLANK('Data-Qtr3'!I52),"",(COUNTIF('Data-Qtr3'!I52,"Yes")+(0.1*COUNTIF('Data-Qtr3'!I52,"N/A")))),"")</f>
        <v/>
      </c>
      <c r="J53" s="173" t="str">
        <f>IF(M53=1,IF(ISBLANK('Data-Qtr3'!J52),"",(COUNTIF('Data-Qtr3'!J52,"Yes")+(0.1*COUNTIF('Data-Qtr3'!J52,"N/A")))),"")</f>
        <v/>
      </c>
      <c r="K53" s="174" t="str">
        <f>IF(M53=1,IF(ISBLANK('Data-Qtr3'!K52),"",(COUNTIF('Data-Qtr3'!K52,"Yes")+(0.1*COUNTIF('Data-Qtr3'!K52,"N/A")))),"")</f>
        <v/>
      </c>
      <c r="L53" s="119">
        <f>COUNTIF('Data-Qtr3'!C52:K52,"")</f>
        <v>9</v>
      </c>
      <c r="M53" s="74">
        <f>IF('Data-Qtr3'!R52,"",IF(L53&lt;9,1,0))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IF(M54=1,IF('Data-Qtr3'!C53="","",(COUNTIF('Data-Qtr3'!C53,"Yes")+(0.1*COUNTIF('Data-Qtr3'!C53,"N/A")))),"")</f>
        <v/>
      </c>
      <c r="D54" s="172" t="str">
        <f>IF(M54=1,IF(ISBLANK('Data-Qtr3'!D53),"",(COUNTIF('Data-Qtr3'!D53,"Yes")+(0.1*COUNTIF('Data-Qtr3'!D53,"N/A")))),"")</f>
        <v/>
      </c>
      <c r="E54" s="172" t="str">
        <f>IF(M54=1,IF(ISBLANK('Data-Qtr3'!E53),"",(10*COUNTIF('Data-Qtr3'!E53,"Yes, nominated to self-administer")+COUNTIF('Data-Qtr3'!E53,"Yes, nominated NOT to self-administer"))),"")</f>
        <v/>
      </c>
      <c r="F54" s="172" t="str">
        <f>IF(M54=1,IF(ISBLANK('Data-Qtr3'!F53),"",(10*COUNTIF('Data-Qtr3'!F53,"Yes, reported difficulty swallowing medicines")+COUNTIF('Data-Qtr3'!F53,"Yes, reported NO difficulty swallowing medicines"))),"")</f>
        <v/>
      </c>
      <c r="G54" s="168" t="str">
        <f>IF(M54=1,IF('Data-Qtr3'!P53,0.1,IF(ISBLANK('Data-Qtr3'!G53),"",(COUNTIF('Data-Qtr3'!G53,"Yes")+(0.1*COUNTIF('Data-Qtr3'!G53,"N/A"))))),"")</f>
        <v/>
      </c>
      <c r="H54" s="169" t="str">
        <f>IF(M54=1,IF('Data-Qtr3'!Q53,0.1,IF(ISBLANK('Data-Qtr3'!H53),"",((COUNTIF('Data-Qtr3'!H53,"Yes")+(0.1*COUNTIF('Data-Qtr3'!H53,"N/A")))))),"")</f>
        <v/>
      </c>
      <c r="I54" s="173" t="str">
        <f>IF(M54=1,IF(ISBLANK('Data-Qtr3'!I53),"",(COUNTIF('Data-Qtr3'!I53,"Yes")+(0.1*COUNTIF('Data-Qtr3'!I53,"N/A")))),"")</f>
        <v/>
      </c>
      <c r="J54" s="173" t="str">
        <f>IF(M54=1,IF(ISBLANK('Data-Qtr3'!J53),"",(COUNTIF('Data-Qtr3'!J53,"Yes")+(0.1*COUNTIF('Data-Qtr3'!J53,"N/A")))),"")</f>
        <v/>
      </c>
      <c r="K54" s="174" t="str">
        <f>IF(M54=1,IF(ISBLANK('Data-Qtr3'!K53),"",(COUNTIF('Data-Qtr3'!K53,"Yes")+(0.1*COUNTIF('Data-Qtr3'!K53,"N/A")))),"")</f>
        <v/>
      </c>
      <c r="L54" s="119">
        <f>COUNTIF('Data-Qtr3'!C53:K53,"")</f>
        <v>9</v>
      </c>
      <c r="M54" s="74">
        <f>IF('Data-Qtr3'!R53,"",IF(L54&lt;9,1,0))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IF(M55=1,IF('Data-Qtr3'!C54="","",(COUNTIF('Data-Qtr3'!C54,"Yes")+(0.1*COUNTIF('Data-Qtr3'!C54,"N/A")))),"")</f>
        <v/>
      </c>
      <c r="D55" s="172" t="str">
        <f>IF(M55=1,IF(ISBLANK('Data-Qtr3'!D54),"",(COUNTIF('Data-Qtr3'!D54,"Yes")+(0.1*COUNTIF('Data-Qtr3'!D54,"N/A")))),"")</f>
        <v/>
      </c>
      <c r="E55" s="172" t="str">
        <f>IF(M55=1,IF(ISBLANK('Data-Qtr3'!E54),"",(10*COUNTIF('Data-Qtr3'!E54,"Yes, nominated to self-administer")+COUNTIF('Data-Qtr3'!E54,"Yes, nominated NOT to self-administer"))),"")</f>
        <v/>
      </c>
      <c r="F55" s="172" t="str">
        <f>IF(M55=1,IF(ISBLANK('Data-Qtr3'!F54),"",(10*COUNTIF('Data-Qtr3'!F54,"Yes, reported difficulty swallowing medicines")+COUNTIF('Data-Qtr3'!F54,"Yes, reported NO difficulty swallowing medicines"))),"")</f>
        <v/>
      </c>
      <c r="G55" s="168" t="str">
        <f>IF(M55=1,IF('Data-Qtr3'!P54,0.1,IF(ISBLANK('Data-Qtr3'!G54),"",(COUNTIF('Data-Qtr3'!G54,"Yes")+(0.1*COUNTIF('Data-Qtr3'!G54,"N/A"))))),"")</f>
        <v/>
      </c>
      <c r="H55" s="169" t="str">
        <f>IF(M55=1,IF('Data-Qtr3'!Q54,0.1,IF(ISBLANK('Data-Qtr3'!H54),"",((COUNTIF('Data-Qtr3'!H54,"Yes")+(0.1*COUNTIF('Data-Qtr3'!H54,"N/A")))))),"")</f>
        <v/>
      </c>
      <c r="I55" s="173" t="str">
        <f>IF(M55=1,IF(ISBLANK('Data-Qtr3'!I54),"",(COUNTIF('Data-Qtr3'!I54,"Yes")+(0.1*COUNTIF('Data-Qtr3'!I54,"N/A")))),"")</f>
        <v/>
      </c>
      <c r="J55" s="173" t="str">
        <f>IF(M55=1,IF(ISBLANK('Data-Qtr3'!J54),"",(COUNTIF('Data-Qtr3'!J54,"Yes")+(0.1*COUNTIF('Data-Qtr3'!J54,"N/A")))),"")</f>
        <v/>
      </c>
      <c r="K55" s="174" t="str">
        <f>IF(M55=1,IF(ISBLANK('Data-Qtr3'!K54),"",(COUNTIF('Data-Qtr3'!K54,"Yes")+(0.1*COUNTIF('Data-Qtr3'!K54,"N/A")))),"")</f>
        <v/>
      </c>
      <c r="L55" s="119">
        <f>COUNTIF('Data-Qtr3'!C54:K54,"")</f>
        <v>9</v>
      </c>
      <c r="M55" s="74">
        <f>IF('Data-Qtr3'!R54,"",IF(L55&lt;9,1,0))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IF(M56=1,IF('Data-Qtr3'!C55="","",(COUNTIF('Data-Qtr3'!C55,"Yes")+(0.1*COUNTIF('Data-Qtr3'!C55,"N/A")))),"")</f>
        <v/>
      </c>
      <c r="D56" s="172" t="str">
        <f>IF(M56=1,IF(ISBLANK('Data-Qtr3'!D55),"",(COUNTIF('Data-Qtr3'!D55,"Yes")+(0.1*COUNTIF('Data-Qtr3'!D55,"N/A")))),"")</f>
        <v/>
      </c>
      <c r="E56" s="172" t="str">
        <f>IF(M56=1,IF(ISBLANK('Data-Qtr3'!E55),"",(10*COUNTIF('Data-Qtr3'!E55,"Yes, nominated to self-administer")+COUNTIF('Data-Qtr3'!E55,"Yes, nominated NOT to self-administer"))),"")</f>
        <v/>
      </c>
      <c r="F56" s="172" t="str">
        <f>IF(M56=1,IF(ISBLANK('Data-Qtr3'!F55),"",(10*COUNTIF('Data-Qtr3'!F55,"Yes, reported difficulty swallowing medicines")+COUNTIF('Data-Qtr3'!F55,"Yes, reported NO difficulty swallowing medicines"))),"")</f>
        <v/>
      </c>
      <c r="G56" s="168" t="str">
        <f>IF(M56=1,IF('Data-Qtr3'!P55,0.1,IF(ISBLANK('Data-Qtr3'!G55),"",(COUNTIF('Data-Qtr3'!G55,"Yes")+(0.1*COUNTIF('Data-Qtr3'!G55,"N/A"))))),"")</f>
        <v/>
      </c>
      <c r="H56" s="169" t="str">
        <f>IF(M56=1,IF('Data-Qtr3'!Q55,0.1,IF(ISBLANK('Data-Qtr3'!H55),"",((COUNTIF('Data-Qtr3'!H55,"Yes")+(0.1*COUNTIF('Data-Qtr3'!H55,"N/A")))))),"")</f>
        <v/>
      </c>
      <c r="I56" s="173" t="str">
        <f>IF(M56=1,IF(ISBLANK('Data-Qtr3'!I55),"",(COUNTIF('Data-Qtr3'!I55,"Yes")+(0.1*COUNTIF('Data-Qtr3'!I55,"N/A")))),"")</f>
        <v/>
      </c>
      <c r="J56" s="173" t="str">
        <f>IF(M56=1,IF(ISBLANK('Data-Qtr3'!J55),"",(COUNTIF('Data-Qtr3'!J55,"Yes")+(0.1*COUNTIF('Data-Qtr3'!J55,"N/A")))),"")</f>
        <v/>
      </c>
      <c r="K56" s="174" t="str">
        <f>IF(M56=1,IF(ISBLANK('Data-Qtr3'!K55),"",(COUNTIF('Data-Qtr3'!K55,"Yes")+(0.1*COUNTIF('Data-Qtr3'!K55,"N/A")))),"")</f>
        <v/>
      </c>
      <c r="L56" s="148">
        <f>COUNTIF('Data-Qtr3'!C55:K55,"")</f>
        <v>9</v>
      </c>
      <c r="M56" s="74">
        <f>IF('Data-Qtr3'!R55,"",IF(L56&lt;9,1,0))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IF(M57=1,IF('Data-Qtr3'!C56="","",(COUNTIF('Data-Qtr3'!C56,"Yes")+(0.1*COUNTIF('Data-Qtr3'!C56,"N/A")))),"")</f>
        <v/>
      </c>
      <c r="D57" s="172" t="str">
        <f>IF(M57=1,IF(ISBLANK('Data-Qtr3'!D56),"",(COUNTIF('Data-Qtr3'!D56,"Yes")+(0.1*COUNTIF('Data-Qtr3'!D56,"N/A")))),"")</f>
        <v/>
      </c>
      <c r="E57" s="172" t="str">
        <f>IF(M57=1,IF(ISBLANK('Data-Qtr3'!E56),"",(10*COUNTIF('Data-Qtr3'!E56,"Yes, nominated to self-administer")+COUNTIF('Data-Qtr3'!E56,"Yes, nominated NOT to self-administer"))),"")</f>
        <v/>
      </c>
      <c r="F57" s="172" t="str">
        <f>IF(M57=1,IF(ISBLANK('Data-Qtr3'!F56),"",(10*COUNTIF('Data-Qtr3'!F56,"Yes, reported difficulty swallowing medicines")+COUNTIF('Data-Qtr3'!F56,"Yes, reported NO difficulty swallowing medicines"))),"")</f>
        <v/>
      </c>
      <c r="G57" s="168" t="str">
        <f>IF(M57=1,IF('Data-Qtr3'!P56,0.1,IF(ISBLANK('Data-Qtr3'!G56),"",(COUNTIF('Data-Qtr3'!G56,"Yes")+(0.1*COUNTIF('Data-Qtr3'!G56,"N/A"))))),"")</f>
        <v/>
      </c>
      <c r="H57" s="169" t="str">
        <f>IF(M57=1,IF('Data-Qtr3'!Q56,0.1,IF(ISBLANK('Data-Qtr3'!H56),"",((COUNTIF('Data-Qtr3'!H56,"Yes")+(0.1*COUNTIF('Data-Qtr3'!H56,"N/A")))))),"")</f>
        <v/>
      </c>
      <c r="I57" s="173" t="str">
        <f>IF(M57=1,IF(ISBLANK('Data-Qtr3'!I56),"",(COUNTIF('Data-Qtr3'!I56,"Yes")+(0.1*COUNTIF('Data-Qtr3'!I56,"N/A")))),"")</f>
        <v/>
      </c>
      <c r="J57" s="173" t="str">
        <f>IF(M57=1,IF(ISBLANK('Data-Qtr3'!J56),"",(COUNTIF('Data-Qtr3'!J56,"Yes")+(0.1*COUNTIF('Data-Qtr3'!J56,"N/A")))),"")</f>
        <v/>
      </c>
      <c r="K57" s="174" t="str">
        <f>IF(M57=1,IF(ISBLANK('Data-Qtr3'!K56),"",(COUNTIF('Data-Qtr3'!K56,"Yes")+(0.1*COUNTIF('Data-Qtr3'!K56,"N/A")))),"")</f>
        <v/>
      </c>
      <c r="L57" s="119">
        <f>COUNTIF('Data-Qtr3'!C56:K56,"")</f>
        <v>9</v>
      </c>
      <c r="M57" s="74">
        <f>IF('Data-Qtr3'!R56,"",IF(L57&lt;9,1,0))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IF(M58=1,IF('Data-Qtr3'!C57="","",(COUNTIF('Data-Qtr3'!C57,"Yes")+(0.1*COUNTIF('Data-Qtr3'!C57,"N/A")))),"")</f>
        <v/>
      </c>
      <c r="D58" s="172" t="str">
        <f>IF(M58=1,IF(ISBLANK('Data-Qtr3'!D57),"",(COUNTIF('Data-Qtr3'!D57,"Yes")+(0.1*COUNTIF('Data-Qtr3'!D57,"N/A")))),"")</f>
        <v/>
      </c>
      <c r="E58" s="172" t="str">
        <f>IF(M58=1,IF(ISBLANK('Data-Qtr3'!E57),"",(10*COUNTIF('Data-Qtr3'!E57,"Yes, nominated to self-administer")+COUNTIF('Data-Qtr3'!E57,"Yes, nominated NOT to self-administer"))),"")</f>
        <v/>
      </c>
      <c r="F58" s="172" t="str">
        <f>IF(M58=1,IF(ISBLANK('Data-Qtr3'!F57),"",(10*COUNTIF('Data-Qtr3'!F57,"Yes, reported difficulty swallowing medicines")+COUNTIF('Data-Qtr3'!F57,"Yes, reported NO difficulty swallowing medicines"))),"")</f>
        <v/>
      </c>
      <c r="G58" s="168" t="str">
        <f>IF(M58=1,IF('Data-Qtr3'!P57,0.1,IF(ISBLANK('Data-Qtr3'!G57),"",(COUNTIF('Data-Qtr3'!G57,"Yes")+(0.1*COUNTIF('Data-Qtr3'!G57,"N/A"))))),"")</f>
        <v/>
      </c>
      <c r="H58" s="169" t="str">
        <f>IF(M58=1,IF('Data-Qtr3'!Q57,0.1,IF(ISBLANK('Data-Qtr3'!H57),"",((COUNTIF('Data-Qtr3'!H57,"Yes")+(0.1*COUNTIF('Data-Qtr3'!H57,"N/A")))))),"")</f>
        <v/>
      </c>
      <c r="I58" s="173" t="str">
        <f>IF(M58=1,IF(ISBLANK('Data-Qtr3'!I57),"",(COUNTIF('Data-Qtr3'!I57,"Yes")+(0.1*COUNTIF('Data-Qtr3'!I57,"N/A")))),"")</f>
        <v/>
      </c>
      <c r="J58" s="173" t="str">
        <f>IF(M58=1,IF(ISBLANK('Data-Qtr3'!J57),"",(COUNTIF('Data-Qtr3'!J57,"Yes")+(0.1*COUNTIF('Data-Qtr3'!J57,"N/A")))),"")</f>
        <v/>
      </c>
      <c r="K58" s="174" t="str">
        <f>IF(M58=1,IF(ISBLANK('Data-Qtr3'!K57),"",(COUNTIF('Data-Qtr3'!K57,"Yes")+(0.1*COUNTIF('Data-Qtr3'!K57,"N/A")))),"")</f>
        <v/>
      </c>
      <c r="L58" s="119">
        <f>COUNTIF('Data-Qtr3'!C57:K57,"")</f>
        <v>9</v>
      </c>
      <c r="M58" s="74">
        <f>IF('Data-Qtr3'!R57,"",IF(L58&lt;9,1,0))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IF(M59=1,IF('Data-Qtr3'!C58="","",(COUNTIF('Data-Qtr3'!C58,"Yes")+(0.1*COUNTIF('Data-Qtr3'!C58,"N/A")))),"")</f>
        <v/>
      </c>
      <c r="D59" s="172" t="str">
        <f>IF(M59=1,IF(ISBLANK('Data-Qtr3'!D58),"",(COUNTIF('Data-Qtr3'!D58,"Yes")+(0.1*COUNTIF('Data-Qtr3'!D58,"N/A")))),"")</f>
        <v/>
      </c>
      <c r="E59" s="172" t="str">
        <f>IF(M59=1,IF(ISBLANK('Data-Qtr3'!E58),"",(10*COUNTIF('Data-Qtr3'!E58,"Yes, nominated to self-administer")+COUNTIF('Data-Qtr3'!E58,"Yes, nominated NOT to self-administer"))),"")</f>
        <v/>
      </c>
      <c r="F59" s="172" t="str">
        <f>IF(M59=1,IF(ISBLANK('Data-Qtr3'!F58),"",(10*COUNTIF('Data-Qtr3'!F58,"Yes, reported difficulty swallowing medicines")+COUNTIF('Data-Qtr3'!F58,"Yes, reported NO difficulty swallowing medicines"))),"")</f>
        <v/>
      </c>
      <c r="G59" s="168" t="str">
        <f>IF(M59=1,IF('Data-Qtr3'!P58,0.1,IF(ISBLANK('Data-Qtr3'!G58),"",(COUNTIF('Data-Qtr3'!G58,"Yes")+(0.1*COUNTIF('Data-Qtr3'!G58,"N/A"))))),"")</f>
        <v/>
      </c>
      <c r="H59" s="169" t="str">
        <f>IF(M59=1,IF('Data-Qtr3'!Q58,0.1,IF(ISBLANK('Data-Qtr3'!H58),"",((COUNTIF('Data-Qtr3'!H58,"Yes")+(0.1*COUNTIF('Data-Qtr3'!H58,"N/A")))))),"")</f>
        <v/>
      </c>
      <c r="I59" s="173" t="str">
        <f>IF(M59=1,IF(ISBLANK('Data-Qtr3'!I58),"",(COUNTIF('Data-Qtr3'!I58,"Yes")+(0.1*COUNTIF('Data-Qtr3'!I58,"N/A")))),"")</f>
        <v/>
      </c>
      <c r="J59" s="173" t="str">
        <f>IF(M59=1,IF(ISBLANK('Data-Qtr3'!J58),"",(COUNTIF('Data-Qtr3'!J58,"Yes")+(0.1*COUNTIF('Data-Qtr3'!J58,"N/A")))),"")</f>
        <v/>
      </c>
      <c r="K59" s="174" t="str">
        <f>IF(M59=1,IF(ISBLANK('Data-Qtr3'!K58),"",(COUNTIF('Data-Qtr3'!K58,"Yes")+(0.1*COUNTIF('Data-Qtr3'!K58,"N/A")))),"")</f>
        <v/>
      </c>
      <c r="L59" s="119">
        <f>COUNTIF('Data-Qtr3'!C58:K58,"")</f>
        <v>9</v>
      </c>
      <c r="M59" s="74">
        <f>IF('Data-Qtr3'!R58,"",IF(L59&lt;9,1,0))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IF(M60=1,IF('Data-Qtr3'!C59="","",(COUNTIF('Data-Qtr3'!C59,"Yes")+(0.1*COUNTIF('Data-Qtr3'!C59,"N/A")))),"")</f>
        <v/>
      </c>
      <c r="D60" s="172" t="str">
        <f>IF(M60=1,IF(ISBLANK('Data-Qtr3'!D59),"",(COUNTIF('Data-Qtr3'!D59,"Yes")+(0.1*COUNTIF('Data-Qtr3'!D59,"N/A")))),"")</f>
        <v/>
      </c>
      <c r="E60" s="172" t="str">
        <f>IF(M60=1,IF(ISBLANK('Data-Qtr3'!E59),"",(10*COUNTIF('Data-Qtr3'!E59,"Yes, nominated to self-administer")+COUNTIF('Data-Qtr3'!E59,"Yes, nominated NOT to self-administer"))),"")</f>
        <v/>
      </c>
      <c r="F60" s="172" t="str">
        <f>IF(M60=1,IF(ISBLANK('Data-Qtr3'!F59),"",(10*COUNTIF('Data-Qtr3'!F59,"Yes, reported difficulty swallowing medicines")+COUNTIF('Data-Qtr3'!F59,"Yes, reported NO difficulty swallowing medicines"))),"")</f>
        <v/>
      </c>
      <c r="G60" s="168" t="str">
        <f>IF(M60=1,IF('Data-Qtr3'!P59,0.1,IF(ISBLANK('Data-Qtr3'!G59),"",(COUNTIF('Data-Qtr3'!G59,"Yes")+(0.1*COUNTIF('Data-Qtr3'!G59,"N/A"))))),"")</f>
        <v/>
      </c>
      <c r="H60" s="169" t="str">
        <f>IF(M60=1,IF('Data-Qtr3'!Q59,0.1,IF(ISBLANK('Data-Qtr3'!H59),"",((COUNTIF('Data-Qtr3'!H59,"Yes")+(0.1*COUNTIF('Data-Qtr3'!H59,"N/A")))))),"")</f>
        <v/>
      </c>
      <c r="I60" s="173" t="str">
        <f>IF(M60=1,IF(ISBLANK('Data-Qtr3'!I59),"",(COUNTIF('Data-Qtr3'!I59,"Yes")+(0.1*COUNTIF('Data-Qtr3'!I59,"N/A")))),"")</f>
        <v/>
      </c>
      <c r="J60" s="173" t="str">
        <f>IF(M60=1,IF(ISBLANK('Data-Qtr3'!J59),"",(COUNTIF('Data-Qtr3'!J59,"Yes")+(0.1*COUNTIF('Data-Qtr3'!J59,"N/A")))),"")</f>
        <v/>
      </c>
      <c r="K60" s="174" t="str">
        <f>IF(M60=1,IF(ISBLANK('Data-Qtr3'!K59),"",(COUNTIF('Data-Qtr3'!K59,"Yes")+(0.1*COUNTIF('Data-Qtr3'!K59,"N/A")))),"")</f>
        <v/>
      </c>
      <c r="L60" s="119">
        <f>COUNTIF('Data-Qtr3'!C59:K59,"")</f>
        <v>9</v>
      </c>
      <c r="M60" s="74">
        <f>IF('Data-Qtr3'!R59,"",IF(L60&lt;9,1,0))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IF(M61=1,IF('Data-Qtr3'!C60="","",(COUNTIF('Data-Qtr3'!C60,"Yes")+(0.1*COUNTIF('Data-Qtr3'!C60,"N/A")))),"")</f>
        <v/>
      </c>
      <c r="D61" s="172" t="str">
        <f>IF(M61=1,IF(ISBLANK('Data-Qtr3'!D60),"",(COUNTIF('Data-Qtr3'!D60,"Yes")+(0.1*COUNTIF('Data-Qtr3'!D60,"N/A")))),"")</f>
        <v/>
      </c>
      <c r="E61" s="172" t="str">
        <f>IF(M61=1,IF(ISBLANK('Data-Qtr3'!E60),"",(10*COUNTIF('Data-Qtr3'!E60,"Yes, nominated to self-administer")+COUNTIF('Data-Qtr3'!E60,"Yes, nominated NOT to self-administer"))),"")</f>
        <v/>
      </c>
      <c r="F61" s="172" t="str">
        <f>IF(M61=1,IF(ISBLANK('Data-Qtr3'!F60),"",(10*COUNTIF('Data-Qtr3'!F60,"Yes, reported difficulty swallowing medicines")+COUNTIF('Data-Qtr3'!F60,"Yes, reported NO difficulty swallowing medicines"))),"")</f>
        <v/>
      </c>
      <c r="G61" s="168" t="str">
        <f>IF(M61=1,IF('Data-Qtr3'!P60,0.1,IF(ISBLANK('Data-Qtr3'!G60),"",(COUNTIF('Data-Qtr3'!G60,"Yes")+(0.1*COUNTIF('Data-Qtr3'!G60,"N/A"))))),"")</f>
        <v/>
      </c>
      <c r="H61" s="169" t="str">
        <f>IF(M61=1,IF('Data-Qtr3'!Q60,0.1,IF(ISBLANK('Data-Qtr3'!H60),"",((COUNTIF('Data-Qtr3'!H60,"Yes")+(0.1*COUNTIF('Data-Qtr3'!H60,"N/A")))))),"")</f>
        <v/>
      </c>
      <c r="I61" s="173" t="str">
        <f>IF(M61=1,IF(ISBLANK('Data-Qtr3'!I60),"",(COUNTIF('Data-Qtr3'!I60,"Yes")+(0.1*COUNTIF('Data-Qtr3'!I60,"N/A")))),"")</f>
        <v/>
      </c>
      <c r="J61" s="173" t="str">
        <f>IF(M61=1,IF(ISBLANK('Data-Qtr3'!J60),"",(COUNTIF('Data-Qtr3'!J60,"Yes")+(0.1*COUNTIF('Data-Qtr3'!J60,"N/A")))),"")</f>
        <v/>
      </c>
      <c r="K61" s="174" t="str">
        <f>IF(M61=1,IF(ISBLANK('Data-Qtr3'!K60),"",(COUNTIF('Data-Qtr3'!K60,"Yes")+(0.1*COUNTIF('Data-Qtr3'!K60,"N/A")))),"")</f>
        <v/>
      </c>
      <c r="L61" s="119">
        <f>COUNTIF('Data-Qtr3'!C60:K60,"")</f>
        <v>9</v>
      </c>
      <c r="M61" s="74">
        <f>IF('Data-Qtr3'!R60,"",IF(L61&lt;9,1,0))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IF(M62=1,IF('Data-Qtr3'!C61="","",(COUNTIF('Data-Qtr3'!C61,"Yes")+(0.1*COUNTIF('Data-Qtr3'!C61,"N/A")))),"")</f>
        <v/>
      </c>
      <c r="D62" s="172" t="str">
        <f>IF(M62=1,IF(ISBLANK('Data-Qtr3'!D61),"",(COUNTIF('Data-Qtr3'!D61,"Yes")+(0.1*COUNTIF('Data-Qtr3'!D61,"N/A")))),"")</f>
        <v/>
      </c>
      <c r="E62" s="172" t="str">
        <f>IF(M62=1,IF(ISBLANK('Data-Qtr3'!E61),"",(10*COUNTIF('Data-Qtr3'!E61,"Yes, nominated to self-administer")+COUNTIF('Data-Qtr3'!E61,"Yes, nominated NOT to self-administer"))),"")</f>
        <v/>
      </c>
      <c r="F62" s="172" t="str">
        <f>IF(M62=1,IF(ISBLANK('Data-Qtr3'!F61),"",(10*COUNTIF('Data-Qtr3'!F61,"Yes, reported difficulty swallowing medicines")+COUNTIF('Data-Qtr3'!F61,"Yes, reported NO difficulty swallowing medicines"))),"")</f>
        <v/>
      </c>
      <c r="G62" s="168" t="str">
        <f>IF(M62=1,IF('Data-Qtr3'!P61,0.1,IF(ISBLANK('Data-Qtr3'!G61),"",(COUNTIF('Data-Qtr3'!G61,"Yes")+(0.1*COUNTIF('Data-Qtr3'!G61,"N/A"))))),"")</f>
        <v/>
      </c>
      <c r="H62" s="169" t="str">
        <f>IF(M62=1,IF('Data-Qtr3'!Q61,0.1,IF(ISBLANK('Data-Qtr3'!H61),"",((COUNTIF('Data-Qtr3'!H61,"Yes")+(0.1*COUNTIF('Data-Qtr3'!H61,"N/A")))))),"")</f>
        <v/>
      </c>
      <c r="I62" s="173" t="str">
        <f>IF(M62=1,IF(ISBLANK('Data-Qtr3'!I61),"",(COUNTIF('Data-Qtr3'!I61,"Yes")+(0.1*COUNTIF('Data-Qtr3'!I61,"N/A")))),"")</f>
        <v/>
      </c>
      <c r="J62" s="173" t="str">
        <f>IF(M62=1,IF(ISBLANK('Data-Qtr3'!J61),"",(COUNTIF('Data-Qtr3'!J61,"Yes")+(0.1*COUNTIF('Data-Qtr3'!J61,"N/A")))),"")</f>
        <v/>
      </c>
      <c r="K62" s="174" t="str">
        <f>IF(M62=1,IF(ISBLANK('Data-Qtr3'!K61),"",(COUNTIF('Data-Qtr3'!K61,"Yes")+(0.1*COUNTIF('Data-Qtr3'!K61,"N/A")))),"")</f>
        <v/>
      </c>
      <c r="L62" s="119">
        <f>COUNTIF('Data-Qtr3'!C61:K61,"")</f>
        <v>9</v>
      </c>
      <c r="M62" s="74">
        <f>IF('Data-Qtr3'!R61,"",IF(L62&lt;9,1,0))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IF(M63=1,IF('Data-Qtr3'!C62="","",(COUNTIF('Data-Qtr3'!C62,"Yes")+(0.1*COUNTIF('Data-Qtr3'!C62,"N/A")))),"")</f>
        <v/>
      </c>
      <c r="D63" s="172" t="str">
        <f>IF(M63=1,IF(ISBLANK('Data-Qtr3'!D62),"",(COUNTIF('Data-Qtr3'!D62,"Yes")+(0.1*COUNTIF('Data-Qtr3'!D62,"N/A")))),"")</f>
        <v/>
      </c>
      <c r="E63" s="172" t="str">
        <f>IF(M63=1,IF(ISBLANK('Data-Qtr3'!E62),"",(10*COUNTIF('Data-Qtr3'!E62,"Yes, nominated to self-administer")+COUNTIF('Data-Qtr3'!E62,"Yes, nominated NOT to self-administer"))),"")</f>
        <v/>
      </c>
      <c r="F63" s="172" t="str">
        <f>IF(M63=1,IF(ISBLANK('Data-Qtr3'!F62),"",(10*COUNTIF('Data-Qtr3'!F62,"Yes, reported difficulty swallowing medicines")+COUNTIF('Data-Qtr3'!F62,"Yes, reported NO difficulty swallowing medicines"))),"")</f>
        <v/>
      </c>
      <c r="G63" s="168" t="str">
        <f>IF(M63=1,IF('Data-Qtr3'!P62,0.1,IF(ISBLANK('Data-Qtr3'!G62),"",(COUNTIF('Data-Qtr3'!G62,"Yes")+(0.1*COUNTIF('Data-Qtr3'!G62,"N/A"))))),"")</f>
        <v/>
      </c>
      <c r="H63" s="169" t="str">
        <f>IF(M63=1,IF('Data-Qtr3'!Q62,0.1,IF(ISBLANK('Data-Qtr3'!H62),"",((COUNTIF('Data-Qtr3'!H62,"Yes")+(0.1*COUNTIF('Data-Qtr3'!H62,"N/A")))))),"")</f>
        <v/>
      </c>
      <c r="I63" s="173" t="str">
        <f>IF(M63=1,IF(ISBLANK('Data-Qtr3'!I62),"",(COUNTIF('Data-Qtr3'!I62,"Yes")+(0.1*COUNTIF('Data-Qtr3'!I62,"N/A")))),"")</f>
        <v/>
      </c>
      <c r="J63" s="173" t="str">
        <f>IF(M63=1,IF(ISBLANK('Data-Qtr3'!J62),"",(COUNTIF('Data-Qtr3'!J62,"Yes")+(0.1*COUNTIF('Data-Qtr3'!J62,"N/A")))),"")</f>
        <v/>
      </c>
      <c r="K63" s="174" t="str">
        <f>IF(M63=1,IF(ISBLANK('Data-Qtr3'!K62),"",(COUNTIF('Data-Qtr3'!K62,"Yes")+(0.1*COUNTIF('Data-Qtr3'!K62,"N/A")))),"")</f>
        <v/>
      </c>
      <c r="L63" s="119">
        <f>COUNTIF('Data-Qtr3'!C62:K62,"")</f>
        <v>9</v>
      </c>
      <c r="M63" s="74">
        <f>IF('Data-Qtr3'!R62,"",IF(L63&lt;9,1,0))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IF(M64=1,IF('Data-Qtr3'!C63="","",(COUNTIF('Data-Qtr3'!C63,"Yes")+(0.1*COUNTIF('Data-Qtr3'!C63,"N/A")))),"")</f>
        <v/>
      </c>
      <c r="D64" s="172" t="str">
        <f>IF(M64=1,IF(ISBLANK('Data-Qtr3'!D63),"",(COUNTIF('Data-Qtr3'!D63,"Yes")+(0.1*COUNTIF('Data-Qtr3'!D63,"N/A")))),"")</f>
        <v/>
      </c>
      <c r="E64" s="172" t="str">
        <f>IF(M64=1,IF(ISBLANK('Data-Qtr3'!E63),"",(10*COUNTIF('Data-Qtr3'!E63,"Yes, nominated to self-administer")+COUNTIF('Data-Qtr3'!E63,"Yes, nominated NOT to self-administer"))),"")</f>
        <v/>
      </c>
      <c r="F64" s="172" t="str">
        <f>IF(M64=1,IF(ISBLANK('Data-Qtr3'!F63),"",(10*COUNTIF('Data-Qtr3'!F63,"Yes, reported difficulty swallowing medicines")+COUNTIF('Data-Qtr3'!F63,"Yes, reported NO difficulty swallowing medicines"))),"")</f>
        <v/>
      </c>
      <c r="G64" s="168" t="str">
        <f>IF(M64=1,IF('Data-Qtr3'!P63,0.1,IF(ISBLANK('Data-Qtr3'!G63),"",(COUNTIF('Data-Qtr3'!G63,"Yes")+(0.1*COUNTIF('Data-Qtr3'!G63,"N/A"))))),"")</f>
        <v/>
      </c>
      <c r="H64" s="169" t="str">
        <f>IF(M64=1,IF('Data-Qtr3'!Q63,0.1,IF(ISBLANK('Data-Qtr3'!H63),"",((COUNTIF('Data-Qtr3'!H63,"Yes")+(0.1*COUNTIF('Data-Qtr3'!H63,"N/A")))))),"")</f>
        <v/>
      </c>
      <c r="I64" s="173" t="str">
        <f>IF(M64=1,IF(ISBLANK('Data-Qtr3'!I63),"",(COUNTIF('Data-Qtr3'!I63,"Yes")+(0.1*COUNTIF('Data-Qtr3'!I63,"N/A")))),"")</f>
        <v/>
      </c>
      <c r="J64" s="173" t="str">
        <f>IF(M64=1,IF(ISBLANK('Data-Qtr3'!J63),"",(COUNTIF('Data-Qtr3'!J63,"Yes")+(0.1*COUNTIF('Data-Qtr3'!J63,"N/A")))),"")</f>
        <v/>
      </c>
      <c r="K64" s="174" t="str">
        <f>IF(M64=1,IF(ISBLANK('Data-Qtr3'!K63),"",(COUNTIF('Data-Qtr3'!K63,"Yes")+(0.1*COUNTIF('Data-Qtr3'!K63,"N/A")))),"")</f>
        <v/>
      </c>
      <c r="L64" s="119">
        <f>COUNTIF('Data-Qtr3'!C63:K63,"")</f>
        <v>9</v>
      </c>
      <c r="M64" s="74">
        <f>IF('Data-Qtr3'!R63,"",IF(L64&lt;9,1,0))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IF(M65=1,IF('Data-Qtr3'!C64="","",(COUNTIF('Data-Qtr3'!C64,"Yes")+(0.1*COUNTIF('Data-Qtr3'!C64,"N/A")))),"")</f>
        <v/>
      </c>
      <c r="D65" s="172" t="str">
        <f>IF(M65=1,IF(ISBLANK('Data-Qtr3'!D64),"",(COUNTIF('Data-Qtr3'!D64,"Yes")+(0.1*COUNTIF('Data-Qtr3'!D64,"N/A")))),"")</f>
        <v/>
      </c>
      <c r="E65" s="172" t="str">
        <f>IF(M65=1,IF(ISBLANK('Data-Qtr3'!E64),"",(10*COUNTIF('Data-Qtr3'!E64,"Yes, nominated to self-administer")+COUNTIF('Data-Qtr3'!E64,"Yes, nominated NOT to self-administer"))),"")</f>
        <v/>
      </c>
      <c r="F65" s="172" t="str">
        <f>IF(M65=1,IF(ISBLANK('Data-Qtr3'!F64),"",(10*COUNTIF('Data-Qtr3'!F64,"Yes, reported difficulty swallowing medicines")+COUNTIF('Data-Qtr3'!F64,"Yes, reported NO difficulty swallowing medicines"))),"")</f>
        <v/>
      </c>
      <c r="G65" s="168" t="str">
        <f>IF(M65=1,IF('Data-Qtr3'!P64,0.1,IF(ISBLANK('Data-Qtr3'!G64),"",(COUNTIF('Data-Qtr3'!G64,"Yes")+(0.1*COUNTIF('Data-Qtr3'!G64,"N/A"))))),"")</f>
        <v/>
      </c>
      <c r="H65" s="169" t="str">
        <f>IF(M65=1,IF('Data-Qtr3'!Q64,0.1,IF(ISBLANK('Data-Qtr3'!H64),"",((COUNTIF('Data-Qtr3'!H64,"Yes")+(0.1*COUNTIF('Data-Qtr3'!H64,"N/A")))))),"")</f>
        <v/>
      </c>
      <c r="I65" s="173" t="str">
        <f>IF(M65=1,IF(ISBLANK('Data-Qtr3'!I64),"",(COUNTIF('Data-Qtr3'!I64,"Yes")+(0.1*COUNTIF('Data-Qtr3'!I64,"N/A")))),"")</f>
        <v/>
      </c>
      <c r="J65" s="173" t="str">
        <f>IF(M65=1,IF(ISBLANK('Data-Qtr3'!J64),"",(COUNTIF('Data-Qtr3'!J64,"Yes")+(0.1*COUNTIF('Data-Qtr3'!J64,"N/A")))),"")</f>
        <v/>
      </c>
      <c r="K65" s="174" t="str">
        <f>IF(M65=1,IF(ISBLANK('Data-Qtr3'!K64),"",(COUNTIF('Data-Qtr3'!K64,"Yes")+(0.1*COUNTIF('Data-Qtr3'!K64,"N/A")))),"")</f>
        <v/>
      </c>
      <c r="L65" s="119">
        <f>COUNTIF('Data-Qtr3'!C64:K64,"")</f>
        <v>9</v>
      </c>
      <c r="M65" s="74">
        <f>IF('Data-Qtr3'!R64,"",IF(L65&lt;9,1,0))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IF(M66=1,IF('Data-Qtr3'!C65="","",(COUNTIF('Data-Qtr3'!C65,"Yes")+(0.1*COUNTIF('Data-Qtr3'!C65,"N/A")))),"")</f>
        <v/>
      </c>
      <c r="D66" s="172" t="str">
        <f>IF(M66=1,IF(ISBLANK('Data-Qtr3'!D65),"",(COUNTIF('Data-Qtr3'!D65,"Yes")+(0.1*COUNTIF('Data-Qtr3'!D65,"N/A")))),"")</f>
        <v/>
      </c>
      <c r="E66" s="172" t="str">
        <f>IF(M66=1,IF(ISBLANK('Data-Qtr3'!E65),"",(10*COUNTIF('Data-Qtr3'!E65,"Yes, nominated to self-administer")+COUNTIF('Data-Qtr3'!E65,"Yes, nominated NOT to self-administer"))),"")</f>
        <v/>
      </c>
      <c r="F66" s="172" t="str">
        <f>IF(M66=1,IF(ISBLANK('Data-Qtr3'!F65),"",(10*COUNTIF('Data-Qtr3'!F65,"Yes, reported difficulty swallowing medicines")+COUNTIF('Data-Qtr3'!F65,"Yes, reported NO difficulty swallowing medicines"))),"")</f>
        <v/>
      </c>
      <c r="G66" s="168" t="str">
        <f>IF(M66=1,IF('Data-Qtr3'!P65,0.1,IF(ISBLANK('Data-Qtr3'!G65),"",(COUNTIF('Data-Qtr3'!G65,"Yes")+(0.1*COUNTIF('Data-Qtr3'!G65,"N/A"))))),"")</f>
        <v/>
      </c>
      <c r="H66" s="169" t="str">
        <f>IF(M66=1,IF('Data-Qtr3'!Q65,0.1,IF(ISBLANK('Data-Qtr3'!H65),"",((COUNTIF('Data-Qtr3'!H65,"Yes")+(0.1*COUNTIF('Data-Qtr3'!H65,"N/A")))))),"")</f>
        <v/>
      </c>
      <c r="I66" s="173" t="str">
        <f>IF(M66=1,IF(ISBLANK('Data-Qtr3'!I65),"",(COUNTIF('Data-Qtr3'!I65,"Yes")+(0.1*COUNTIF('Data-Qtr3'!I65,"N/A")))),"")</f>
        <v/>
      </c>
      <c r="J66" s="173" t="str">
        <f>IF(M66=1,IF(ISBLANK('Data-Qtr3'!J65),"",(COUNTIF('Data-Qtr3'!J65,"Yes")+(0.1*COUNTIF('Data-Qtr3'!J65,"N/A")))),"")</f>
        <v/>
      </c>
      <c r="K66" s="174" t="str">
        <f>IF(M66=1,IF(ISBLANK('Data-Qtr3'!K65),"",(COUNTIF('Data-Qtr3'!K65,"Yes")+(0.1*COUNTIF('Data-Qtr3'!K65,"N/A")))),"")</f>
        <v/>
      </c>
      <c r="L66" s="148">
        <f>COUNTIF('Data-Qtr3'!C65:K65,"")</f>
        <v>9</v>
      </c>
      <c r="M66" s="74">
        <f>IF('Data-Qtr3'!R65,"",IF(L66&lt;9,1,0))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IF(M67=1,IF('Data-Qtr3'!C66="","",(COUNTIF('Data-Qtr3'!C66,"Yes")+(0.1*COUNTIF('Data-Qtr3'!C66,"N/A")))),"")</f>
        <v/>
      </c>
      <c r="D67" s="172" t="str">
        <f>IF(M67=1,IF(ISBLANK('Data-Qtr3'!D66),"",(COUNTIF('Data-Qtr3'!D66,"Yes")+(0.1*COUNTIF('Data-Qtr3'!D66,"N/A")))),"")</f>
        <v/>
      </c>
      <c r="E67" s="172" t="str">
        <f>IF(M67=1,IF(ISBLANK('Data-Qtr3'!E66),"",(10*COUNTIF('Data-Qtr3'!E66,"Yes, nominated to self-administer")+COUNTIF('Data-Qtr3'!E66,"Yes, nominated NOT to self-administer"))),"")</f>
        <v/>
      </c>
      <c r="F67" s="172" t="str">
        <f>IF(M67=1,IF(ISBLANK('Data-Qtr3'!F66),"",(10*COUNTIF('Data-Qtr3'!F66,"Yes, reported difficulty swallowing medicines")+COUNTIF('Data-Qtr3'!F66,"Yes, reported NO difficulty swallowing medicines"))),"")</f>
        <v/>
      </c>
      <c r="G67" s="168" t="str">
        <f>IF(M67=1,IF('Data-Qtr3'!P66,0.1,IF(ISBLANK('Data-Qtr3'!G66),"",(COUNTIF('Data-Qtr3'!G66,"Yes")+(0.1*COUNTIF('Data-Qtr3'!G66,"N/A"))))),"")</f>
        <v/>
      </c>
      <c r="H67" s="169" t="str">
        <f>IF(M67=1,IF('Data-Qtr3'!Q66,0.1,IF(ISBLANK('Data-Qtr3'!H66),"",((COUNTIF('Data-Qtr3'!H66,"Yes")+(0.1*COUNTIF('Data-Qtr3'!H66,"N/A")))))),"")</f>
        <v/>
      </c>
      <c r="I67" s="173" t="str">
        <f>IF(M67=1,IF(ISBLANK('Data-Qtr3'!I66),"",(COUNTIF('Data-Qtr3'!I66,"Yes")+(0.1*COUNTIF('Data-Qtr3'!I66,"N/A")))),"")</f>
        <v/>
      </c>
      <c r="J67" s="173" t="str">
        <f>IF(M67=1,IF(ISBLANK('Data-Qtr3'!J66),"",(COUNTIF('Data-Qtr3'!J66,"Yes")+(0.1*COUNTIF('Data-Qtr3'!J66,"N/A")))),"")</f>
        <v/>
      </c>
      <c r="K67" s="174" t="str">
        <f>IF(M67=1,IF(ISBLANK('Data-Qtr3'!K66),"",(COUNTIF('Data-Qtr3'!K66,"Yes")+(0.1*COUNTIF('Data-Qtr3'!K66,"N/A")))),"")</f>
        <v/>
      </c>
      <c r="L67" s="119">
        <f>COUNTIF('Data-Qtr3'!C66:K66,"")</f>
        <v>9</v>
      </c>
      <c r="M67" s="74">
        <f>IF('Data-Qtr3'!R66,"",IF(L67&lt;9,1,0))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IF(M68=1,IF('Data-Qtr3'!C67="","",(COUNTIF('Data-Qtr3'!C67,"Yes")+(0.1*COUNTIF('Data-Qtr3'!C67,"N/A")))),"")</f>
        <v/>
      </c>
      <c r="D68" s="172" t="str">
        <f>IF(M68=1,IF(ISBLANK('Data-Qtr3'!D67),"",(COUNTIF('Data-Qtr3'!D67,"Yes")+(0.1*COUNTIF('Data-Qtr3'!D67,"N/A")))),"")</f>
        <v/>
      </c>
      <c r="E68" s="172" t="str">
        <f>IF(M68=1,IF(ISBLANK('Data-Qtr3'!E67),"",(10*COUNTIF('Data-Qtr3'!E67,"Yes, nominated to self-administer")+COUNTIF('Data-Qtr3'!E67,"Yes, nominated NOT to self-administer"))),"")</f>
        <v/>
      </c>
      <c r="F68" s="172" t="str">
        <f>IF(M68=1,IF(ISBLANK('Data-Qtr3'!F67),"",(10*COUNTIF('Data-Qtr3'!F67,"Yes, reported difficulty swallowing medicines")+COUNTIF('Data-Qtr3'!F67,"Yes, reported NO difficulty swallowing medicines"))),"")</f>
        <v/>
      </c>
      <c r="G68" s="168" t="str">
        <f>IF(M68=1,IF('Data-Qtr3'!P67,0.1,IF(ISBLANK('Data-Qtr3'!G67),"",(COUNTIF('Data-Qtr3'!G67,"Yes")+(0.1*COUNTIF('Data-Qtr3'!G67,"N/A"))))),"")</f>
        <v/>
      </c>
      <c r="H68" s="169" t="str">
        <f>IF(M68=1,IF('Data-Qtr3'!Q67,0.1,IF(ISBLANK('Data-Qtr3'!H67),"",((COUNTIF('Data-Qtr3'!H67,"Yes")+(0.1*COUNTIF('Data-Qtr3'!H67,"N/A")))))),"")</f>
        <v/>
      </c>
      <c r="I68" s="173" t="str">
        <f>IF(M68=1,IF(ISBLANK('Data-Qtr3'!I67),"",(COUNTIF('Data-Qtr3'!I67,"Yes")+(0.1*COUNTIF('Data-Qtr3'!I67,"N/A")))),"")</f>
        <v/>
      </c>
      <c r="J68" s="173" t="str">
        <f>IF(M68=1,IF(ISBLANK('Data-Qtr3'!J67),"",(COUNTIF('Data-Qtr3'!J67,"Yes")+(0.1*COUNTIF('Data-Qtr3'!J67,"N/A")))),"")</f>
        <v/>
      </c>
      <c r="K68" s="174" t="str">
        <f>IF(M68=1,IF(ISBLANK('Data-Qtr3'!K67),"",(COUNTIF('Data-Qtr3'!K67,"Yes")+(0.1*COUNTIF('Data-Qtr3'!K67,"N/A")))),"")</f>
        <v/>
      </c>
      <c r="L68" s="119">
        <f>COUNTIF('Data-Qtr3'!C67:K67,"")</f>
        <v>9</v>
      </c>
      <c r="M68" s="74">
        <f>IF('Data-Qtr3'!R67,"",IF(L68&lt;9,1,0))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IF(M69=1,IF('Data-Qtr3'!C68="","",(COUNTIF('Data-Qtr3'!C68,"Yes")+(0.1*COUNTIF('Data-Qtr3'!C68,"N/A")))),"")</f>
        <v/>
      </c>
      <c r="D69" s="172" t="str">
        <f>IF(M69=1,IF(ISBLANK('Data-Qtr3'!D68),"",(COUNTIF('Data-Qtr3'!D68,"Yes")+(0.1*COUNTIF('Data-Qtr3'!D68,"N/A")))),"")</f>
        <v/>
      </c>
      <c r="E69" s="172" t="str">
        <f>IF(M69=1,IF(ISBLANK('Data-Qtr3'!E68),"",(10*COUNTIF('Data-Qtr3'!E68,"Yes, nominated to self-administer")+COUNTIF('Data-Qtr3'!E68,"Yes, nominated NOT to self-administer"))),"")</f>
        <v/>
      </c>
      <c r="F69" s="172" t="str">
        <f>IF(M69=1,IF(ISBLANK('Data-Qtr3'!F68),"",(10*COUNTIF('Data-Qtr3'!F68,"Yes, reported difficulty swallowing medicines")+COUNTIF('Data-Qtr3'!F68,"Yes, reported NO difficulty swallowing medicines"))),"")</f>
        <v/>
      </c>
      <c r="G69" s="168" t="str">
        <f>IF(M69=1,IF('Data-Qtr3'!P68,0.1,IF(ISBLANK('Data-Qtr3'!G68),"",(COUNTIF('Data-Qtr3'!G68,"Yes")+(0.1*COUNTIF('Data-Qtr3'!G68,"N/A"))))),"")</f>
        <v/>
      </c>
      <c r="H69" s="169" t="str">
        <f>IF(M69=1,IF('Data-Qtr3'!Q68,0.1,IF(ISBLANK('Data-Qtr3'!H68),"",((COUNTIF('Data-Qtr3'!H68,"Yes")+(0.1*COUNTIF('Data-Qtr3'!H68,"N/A")))))),"")</f>
        <v/>
      </c>
      <c r="I69" s="173" t="str">
        <f>IF(M69=1,IF(ISBLANK('Data-Qtr3'!I68),"",(COUNTIF('Data-Qtr3'!I68,"Yes")+(0.1*COUNTIF('Data-Qtr3'!I68,"N/A")))),"")</f>
        <v/>
      </c>
      <c r="J69" s="173" t="str">
        <f>IF(M69=1,IF(ISBLANK('Data-Qtr3'!J68),"",(COUNTIF('Data-Qtr3'!J68,"Yes")+(0.1*COUNTIF('Data-Qtr3'!J68,"N/A")))),"")</f>
        <v/>
      </c>
      <c r="K69" s="174" t="str">
        <f>IF(M69=1,IF(ISBLANK('Data-Qtr3'!K68),"",(COUNTIF('Data-Qtr3'!K68,"Yes")+(0.1*COUNTIF('Data-Qtr3'!K68,"N/A")))),"")</f>
        <v/>
      </c>
      <c r="L69" s="119">
        <f>COUNTIF('Data-Qtr3'!C68:K68,"")</f>
        <v>9</v>
      </c>
      <c r="M69" s="74">
        <f>IF('Data-Qtr3'!R68,"",IF(L69&lt;9,1,0))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IF(M70=1,IF('Data-Qtr3'!C69="","",(COUNTIF('Data-Qtr3'!C69,"Yes")+(0.1*COUNTIF('Data-Qtr3'!C69,"N/A")))),"")</f>
        <v/>
      </c>
      <c r="D70" s="172" t="str">
        <f>IF(M70=1,IF(ISBLANK('Data-Qtr3'!D69),"",(COUNTIF('Data-Qtr3'!D69,"Yes")+(0.1*COUNTIF('Data-Qtr3'!D69,"N/A")))),"")</f>
        <v/>
      </c>
      <c r="E70" s="172" t="str">
        <f>IF(M70=1,IF(ISBLANK('Data-Qtr3'!E69),"",(10*COUNTIF('Data-Qtr3'!E69,"Yes, nominated to self-administer")+COUNTIF('Data-Qtr3'!E69,"Yes, nominated NOT to self-administer"))),"")</f>
        <v/>
      </c>
      <c r="F70" s="172" t="str">
        <f>IF(M70=1,IF(ISBLANK('Data-Qtr3'!F69),"",(10*COUNTIF('Data-Qtr3'!F69,"Yes, reported difficulty swallowing medicines")+COUNTIF('Data-Qtr3'!F69,"Yes, reported NO difficulty swallowing medicines"))),"")</f>
        <v/>
      </c>
      <c r="G70" s="168" t="str">
        <f>IF(M70=1,IF('Data-Qtr3'!P69,0.1,IF(ISBLANK('Data-Qtr3'!G69),"",(COUNTIF('Data-Qtr3'!G69,"Yes")+(0.1*COUNTIF('Data-Qtr3'!G69,"N/A"))))),"")</f>
        <v/>
      </c>
      <c r="H70" s="169" t="str">
        <f>IF(M70=1,IF('Data-Qtr3'!Q69,0.1,IF(ISBLANK('Data-Qtr3'!H69),"",((COUNTIF('Data-Qtr3'!H69,"Yes")+(0.1*COUNTIF('Data-Qtr3'!H69,"N/A")))))),"")</f>
        <v/>
      </c>
      <c r="I70" s="173" t="str">
        <f>IF(M70=1,IF(ISBLANK('Data-Qtr3'!I69),"",(COUNTIF('Data-Qtr3'!I69,"Yes")+(0.1*COUNTIF('Data-Qtr3'!I69,"N/A")))),"")</f>
        <v/>
      </c>
      <c r="J70" s="173" t="str">
        <f>IF(M70=1,IF(ISBLANK('Data-Qtr3'!J69),"",(COUNTIF('Data-Qtr3'!J69,"Yes")+(0.1*COUNTIF('Data-Qtr3'!J69,"N/A")))),"")</f>
        <v/>
      </c>
      <c r="K70" s="174" t="str">
        <f>IF(M70=1,IF(ISBLANK('Data-Qtr3'!K69),"",(COUNTIF('Data-Qtr3'!K69,"Yes")+(0.1*COUNTIF('Data-Qtr3'!K69,"N/A")))),"")</f>
        <v/>
      </c>
      <c r="L70" s="119">
        <f>COUNTIF('Data-Qtr3'!C69:K69,"")</f>
        <v>9</v>
      </c>
      <c r="M70" s="74">
        <f>IF('Data-Qtr3'!R69,"",IF(L70&lt;9,1,0))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IF(M71=1,IF('Data-Qtr3'!C70="","",(COUNTIF('Data-Qtr3'!C70,"Yes")+(0.1*COUNTIF('Data-Qtr3'!C70,"N/A")))),"")</f>
        <v/>
      </c>
      <c r="D71" s="172" t="str">
        <f>IF(M71=1,IF(ISBLANK('Data-Qtr3'!D70),"",(COUNTIF('Data-Qtr3'!D70,"Yes")+(0.1*COUNTIF('Data-Qtr3'!D70,"N/A")))),"")</f>
        <v/>
      </c>
      <c r="E71" s="172" t="str">
        <f>IF(M71=1,IF(ISBLANK('Data-Qtr3'!E70),"",(10*COUNTIF('Data-Qtr3'!E70,"Yes, nominated to self-administer")+COUNTIF('Data-Qtr3'!E70,"Yes, nominated NOT to self-administer"))),"")</f>
        <v/>
      </c>
      <c r="F71" s="172" t="str">
        <f>IF(M71=1,IF(ISBLANK('Data-Qtr3'!F70),"",(10*COUNTIF('Data-Qtr3'!F70,"Yes, reported difficulty swallowing medicines")+COUNTIF('Data-Qtr3'!F70,"Yes, reported NO difficulty swallowing medicines"))),"")</f>
        <v/>
      </c>
      <c r="G71" s="168" t="str">
        <f>IF(M71=1,IF('Data-Qtr3'!P70,0.1,IF(ISBLANK('Data-Qtr3'!G70),"",(COUNTIF('Data-Qtr3'!G70,"Yes")+(0.1*COUNTIF('Data-Qtr3'!G70,"N/A"))))),"")</f>
        <v/>
      </c>
      <c r="H71" s="169" t="str">
        <f>IF(M71=1,IF('Data-Qtr3'!Q70,0.1,IF(ISBLANK('Data-Qtr3'!H70),"",((COUNTIF('Data-Qtr3'!H70,"Yes")+(0.1*COUNTIF('Data-Qtr3'!H70,"N/A")))))),"")</f>
        <v/>
      </c>
      <c r="I71" s="173" t="str">
        <f>IF(M71=1,IF(ISBLANK('Data-Qtr3'!I70),"",(COUNTIF('Data-Qtr3'!I70,"Yes")+(0.1*COUNTIF('Data-Qtr3'!I70,"N/A")))),"")</f>
        <v/>
      </c>
      <c r="J71" s="173" t="str">
        <f>IF(M71=1,IF(ISBLANK('Data-Qtr3'!J70),"",(COUNTIF('Data-Qtr3'!J70,"Yes")+(0.1*COUNTIF('Data-Qtr3'!J70,"N/A")))),"")</f>
        <v/>
      </c>
      <c r="K71" s="174" t="str">
        <f>IF(M71=1,IF(ISBLANK('Data-Qtr3'!K70),"",(COUNTIF('Data-Qtr3'!K70,"Yes")+(0.1*COUNTIF('Data-Qtr3'!K70,"N/A")))),"")</f>
        <v/>
      </c>
      <c r="L71" s="119">
        <f>COUNTIF('Data-Qtr3'!C70:K70,"")</f>
        <v>9</v>
      </c>
      <c r="M71" s="74">
        <f>IF('Data-Qtr3'!R70,"",IF(L71&lt;9,1,0))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IF(M72=1,IF('Data-Qtr3'!C71="","",(COUNTIF('Data-Qtr3'!C71,"Yes")+(0.1*COUNTIF('Data-Qtr3'!C71,"N/A")))),"")</f>
        <v/>
      </c>
      <c r="D72" s="172" t="str">
        <f>IF(M72=1,IF(ISBLANK('Data-Qtr3'!D71),"",(COUNTIF('Data-Qtr3'!D71,"Yes")+(0.1*COUNTIF('Data-Qtr3'!D71,"N/A")))),"")</f>
        <v/>
      </c>
      <c r="E72" s="172" t="str">
        <f>IF(M72=1,IF(ISBLANK('Data-Qtr3'!E71),"",(10*COUNTIF('Data-Qtr3'!E71,"Yes, nominated to self-administer")+COUNTIF('Data-Qtr3'!E71,"Yes, nominated NOT to self-administer"))),"")</f>
        <v/>
      </c>
      <c r="F72" s="172" t="str">
        <f>IF(M72=1,IF(ISBLANK('Data-Qtr3'!F71),"",(10*COUNTIF('Data-Qtr3'!F71,"Yes, reported difficulty swallowing medicines")+COUNTIF('Data-Qtr3'!F71,"Yes, reported NO difficulty swallowing medicines"))),"")</f>
        <v/>
      </c>
      <c r="G72" s="168" t="str">
        <f>IF(M72=1,IF('Data-Qtr3'!P71,0.1,IF(ISBLANK('Data-Qtr3'!G71),"",(COUNTIF('Data-Qtr3'!G71,"Yes")+(0.1*COUNTIF('Data-Qtr3'!G71,"N/A"))))),"")</f>
        <v/>
      </c>
      <c r="H72" s="169" t="str">
        <f>IF(M72=1,IF('Data-Qtr3'!Q71,0.1,IF(ISBLANK('Data-Qtr3'!H71),"",((COUNTIF('Data-Qtr3'!H71,"Yes")+(0.1*COUNTIF('Data-Qtr3'!H71,"N/A")))))),"")</f>
        <v/>
      </c>
      <c r="I72" s="173" t="str">
        <f>IF(M72=1,IF(ISBLANK('Data-Qtr3'!I71),"",(COUNTIF('Data-Qtr3'!I71,"Yes")+(0.1*COUNTIF('Data-Qtr3'!I71,"N/A")))),"")</f>
        <v/>
      </c>
      <c r="J72" s="173" t="str">
        <f>IF(M72=1,IF(ISBLANK('Data-Qtr3'!J71),"",(COUNTIF('Data-Qtr3'!J71,"Yes")+(0.1*COUNTIF('Data-Qtr3'!J71,"N/A")))),"")</f>
        <v/>
      </c>
      <c r="K72" s="174" t="str">
        <f>IF(M72=1,IF(ISBLANK('Data-Qtr3'!K71),"",(COUNTIF('Data-Qtr3'!K71,"Yes")+(0.1*COUNTIF('Data-Qtr3'!K71,"N/A")))),"")</f>
        <v/>
      </c>
      <c r="L72" s="119">
        <f>COUNTIF('Data-Qtr3'!C71:K71,"")</f>
        <v>9</v>
      </c>
      <c r="M72" s="74">
        <f>IF('Data-Qtr3'!R71,"",IF(L72&lt;9,1,0))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IF(M73=1,IF('Data-Qtr3'!C72="","",(COUNTIF('Data-Qtr3'!C72,"Yes")+(0.1*COUNTIF('Data-Qtr3'!C72,"N/A")))),"")</f>
        <v/>
      </c>
      <c r="D73" s="172" t="str">
        <f>IF(M73=1,IF(ISBLANK('Data-Qtr3'!D72),"",(COUNTIF('Data-Qtr3'!D72,"Yes")+(0.1*COUNTIF('Data-Qtr3'!D72,"N/A")))),"")</f>
        <v/>
      </c>
      <c r="E73" s="172" t="str">
        <f>IF(M73=1,IF(ISBLANK('Data-Qtr3'!E72),"",(10*COUNTIF('Data-Qtr3'!E72,"Yes, nominated to self-administer")+COUNTIF('Data-Qtr3'!E72,"Yes, nominated NOT to self-administer"))),"")</f>
        <v/>
      </c>
      <c r="F73" s="172" t="str">
        <f>IF(M73=1,IF(ISBLANK('Data-Qtr3'!F72),"",(10*COUNTIF('Data-Qtr3'!F72,"Yes, reported difficulty swallowing medicines")+COUNTIF('Data-Qtr3'!F72,"Yes, reported NO difficulty swallowing medicines"))),"")</f>
        <v/>
      </c>
      <c r="G73" s="168" t="str">
        <f>IF(M73=1,IF('Data-Qtr3'!P72,0.1,IF(ISBLANK('Data-Qtr3'!G72),"",(COUNTIF('Data-Qtr3'!G72,"Yes")+(0.1*COUNTIF('Data-Qtr3'!G72,"N/A"))))),"")</f>
        <v/>
      </c>
      <c r="H73" s="169" t="str">
        <f>IF(M73=1,IF('Data-Qtr3'!Q72,0.1,IF(ISBLANK('Data-Qtr3'!H72),"",((COUNTIF('Data-Qtr3'!H72,"Yes")+(0.1*COUNTIF('Data-Qtr3'!H72,"N/A")))))),"")</f>
        <v/>
      </c>
      <c r="I73" s="173" t="str">
        <f>IF(M73=1,IF(ISBLANK('Data-Qtr3'!I72),"",(COUNTIF('Data-Qtr3'!I72,"Yes")+(0.1*COUNTIF('Data-Qtr3'!I72,"N/A")))),"")</f>
        <v/>
      </c>
      <c r="J73" s="173" t="str">
        <f>IF(M73=1,IF(ISBLANK('Data-Qtr3'!J72),"",(COUNTIF('Data-Qtr3'!J72,"Yes")+(0.1*COUNTIF('Data-Qtr3'!J72,"N/A")))),"")</f>
        <v/>
      </c>
      <c r="K73" s="174" t="str">
        <f>IF(M73=1,IF(ISBLANK('Data-Qtr3'!K72),"",(COUNTIF('Data-Qtr3'!K72,"Yes")+(0.1*COUNTIF('Data-Qtr3'!K72,"N/A")))),"")</f>
        <v/>
      </c>
      <c r="L73" s="119">
        <f>COUNTIF('Data-Qtr3'!C72:K72,"")</f>
        <v>9</v>
      </c>
      <c r="M73" s="74">
        <f>IF('Data-Qtr3'!R72,"",IF(L73&lt;9,1,0))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IF(M74=1,IF('Data-Qtr3'!C73="","",(COUNTIF('Data-Qtr3'!C73,"Yes")+(0.1*COUNTIF('Data-Qtr3'!C73,"N/A")))),"")</f>
        <v/>
      </c>
      <c r="D74" s="172" t="str">
        <f>IF(M74=1,IF(ISBLANK('Data-Qtr3'!D73),"",(COUNTIF('Data-Qtr3'!D73,"Yes")+(0.1*COUNTIF('Data-Qtr3'!D73,"N/A")))),"")</f>
        <v/>
      </c>
      <c r="E74" s="172" t="str">
        <f>IF(M74=1,IF(ISBLANK('Data-Qtr3'!E73),"",(10*COUNTIF('Data-Qtr3'!E73,"Yes, nominated to self-administer")+COUNTIF('Data-Qtr3'!E73,"Yes, nominated NOT to self-administer"))),"")</f>
        <v/>
      </c>
      <c r="F74" s="172" t="str">
        <f>IF(M74=1,IF(ISBLANK('Data-Qtr3'!F73),"",(10*COUNTIF('Data-Qtr3'!F73,"Yes, reported difficulty swallowing medicines")+COUNTIF('Data-Qtr3'!F73,"Yes, reported NO difficulty swallowing medicines"))),"")</f>
        <v/>
      </c>
      <c r="G74" s="168" t="str">
        <f>IF(M74=1,IF('Data-Qtr3'!P73,0.1,IF(ISBLANK('Data-Qtr3'!G73),"",(COUNTIF('Data-Qtr3'!G73,"Yes")+(0.1*COUNTIF('Data-Qtr3'!G73,"N/A"))))),"")</f>
        <v/>
      </c>
      <c r="H74" s="169" t="str">
        <f>IF(M74=1,IF('Data-Qtr3'!Q73,0.1,IF(ISBLANK('Data-Qtr3'!H73),"",((COUNTIF('Data-Qtr3'!H73,"Yes")+(0.1*COUNTIF('Data-Qtr3'!H73,"N/A")))))),"")</f>
        <v/>
      </c>
      <c r="I74" s="173" t="str">
        <f>IF(M74=1,IF(ISBLANK('Data-Qtr3'!I73),"",(COUNTIF('Data-Qtr3'!I73,"Yes")+(0.1*COUNTIF('Data-Qtr3'!I73,"N/A")))),"")</f>
        <v/>
      </c>
      <c r="J74" s="173" t="str">
        <f>IF(M74=1,IF(ISBLANK('Data-Qtr3'!J73),"",(COUNTIF('Data-Qtr3'!J73,"Yes")+(0.1*COUNTIF('Data-Qtr3'!J73,"N/A")))),"")</f>
        <v/>
      </c>
      <c r="K74" s="174" t="str">
        <f>IF(M74=1,IF(ISBLANK('Data-Qtr3'!K73),"",(COUNTIF('Data-Qtr3'!K73,"Yes")+(0.1*COUNTIF('Data-Qtr3'!K73,"N/A")))),"")</f>
        <v/>
      </c>
      <c r="L74" s="119">
        <f>COUNTIF('Data-Qtr3'!C73:K73,"")</f>
        <v>9</v>
      </c>
      <c r="M74" s="74">
        <f>IF('Data-Qtr3'!R73,"",IF(L74&lt;9,1,0))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IF(M75=1,IF('Data-Qtr3'!C74="","",(COUNTIF('Data-Qtr3'!C74,"Yes")+(0.1*COUNTIF('Data-Qtr3'!C74,"N/A")))),"")</f>
        <v/>
      </c>
      <c r="D75" s="172" t="str">
        <f>IF(M75=1,IF(ISBLANK('Data-Qtr3'!D74),"",(COUNTIF('Data-Qtr3'!D74,"Yes")+(0.1*COUNTIF('Data-Qtr3'!D74,"N/A")))),"")</f>
        <v/>
      </c>
      <c r="E75" s="172" t="str">
        <f>IF(M75=1,IF(ISBLANK('Data-Qtr3'!E74),"",(10*COUNTIF('Data-Qtr3'!E74,"Yes, nominated to self-administer")+COUNTIF('Data-Qtr3'!E74,"Yes, nominated NOT to self-administer"))),"")</f>
        <v/>
      </c>
      <c r="F75" s="172" t="str">
        <f>IF(M75=1,IF(ISBLANK('Data-Qtr3'!F74),"",(10*COUNTIF('Data-Qtr3'!F74,"Yes, reported difficulty swallowing medicines")+COUNTIF('Data-Qtr3'!F74,"Yes, reported NO difficulty swallowing medicines"))),"")</f>
        <v/>
      </c>
      <c r="G75" s="168" t="str">
        <f>IF(M75=1,IF('Data-Qtr3'!P74,0.1,IF(ISBLANK('Data-Qtr3'!G74),"",(COUNTIF('Data-Qtr3'!G74,"Yes")+(0.1*COUNTIF('Data-Qtr3'!G74,"N/A"))))),"")</f>
        <v/>
      </c>
      <c r="H75" s="169" t="str">
        <f>IF(M75=1,IF('Data-Qtr3'!Q74,0.1,IF(ISBLANK('Data-Qtr3'!H74),"",((COUNTIF('Data-Qtr3'!H74,"Yes")+(0.1*COUNTIF('Data-Qtr3'!H74,"N/A")))))),"")</f>
        <v/>
      </c>
      <c r="I75" s="173" t="str">
        <f>IF(M75=1,IF(ISBLANK('Data-Qtr3'!I74),"",(COUNTIF('Data-Qtr3'!I74,"Yes")+(0.1*COUNTIF('Data-Qtr3'!I74,"N/A")))),"")</f>
        <v/>
      </c>
      <c r="J75" s="173" t="str">
        <f>IF(M75=1,IF(ISBLANK('Data-Qtr3'!J74),"",(COUNTIF('Data-Qtr3'!J74,"Yes")+(0.1*COUNTIF('Data-Qtr3'!J74,"N/A")))),"")</f>
        <v/>
      </c>
      <c r="K75" s="174" t="str">
        <f>IF(M75=1,IF(ISBLANK('Data-Qtr3'!K74),"",(COUNTIF('Data-Qtr3'!K74,"Yes")+(0.1*COUNTIF('Data-Qtr3'!K74,"N/A")))),"")</f>
        <v/>
      </c>
      <c r="L75" s="119">
        <f>COUNTIF('Data-Qtr3'!C74:K74,"")</f>
        <v>9</v>
      </c>
      <c r="M75" s="74">
        <f>IF('Data-Qtr3'!R74,"",IF(L75&lt;9,1,0))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IF(M76=1,IF('Data-Qtr3'!C75="","",(COUNTIF('Data-Qtr3'!C75,"Yes")+(0.1*COUNTIF('Data-Qtr3'!C75,"N/A")))),"")</f>
        <v/>
      </c>
      <c r="D76" s="172" t="str">
        <f>IF(M76=1,IF(ISBLANK('Data-Qtr3'!D75),"",(COUNTIF('Data-Qtr3'!D75,"Yes")+(0.1*COUNTIF('Data-Qtr3'!D75,"N/A")))),"")</f>
        <v/>
      </c>
      <c r="E76" s="172" t="str">
        <f>IF(M76=1,IF(ISBLANK('Data-Qtr3'!E75),"",(10*COUNTIF('Data-Qtr3'!E75,"Yes, nominated to self-administer")+COUNTIF('Data-Qtr3'!E75,"Yes, nominated NOT to self-administer"))),"")</f>
        <v/>
      </c>
      <c r="F76" s="172" t="str">
        <f>IF(M76=1,IF(ISBLANK('Data-Qtr3'!F75),"",(10*COUNTIF('Data-Qtr3'!F75,"Yes, reported difficulty swallowing medicines")+COUNTIF('Data-Qtr3'!F75,"Yes, reported NO difficulty swallowing medicines"))),"")</f>
        <v/>
      </c>
      <c r="G76" s="168" t="str">
        <f>IF(M76=1,IF('Data-Qtr3'!P75,0.1,IF(ISBLANK('Data-Qtr3'!G75),"",(COUNTIF('Data-Qtr3'!G75,"Yes")+(0.1*COUNTIF('Data-Qtr3'!G75,"N/A"))))),"")</f>
        <v/>
      </c>
      <c r="H76" s="169" t="str">
        <f>IF(M76=1,IF('Data-Qtr3'!Q75,0.1,IF(ISBLANK('Data-Qtr3'!H75),"",((COUNTIF('Data-Qtr3'!H75,"Yes")+(0.1*COUNTIF('Data-Qtr3'!H75,"N/A")))))),"")</f>
        <v/>
      </c>
      <c r="I76" s="173" t="str">
        <f>IF(M76=1,IF(ISBLANK('Data-Qtr3'!I75),"",(COUNTIF('Data-Qtr3'!I75,"Yes")+(0.1*COUNTIF('Data-Qtr3'!I75,"N/A")))),"")</f>
        <v/>
      </c>
      <c r="J76" s="173" t="str">
        <f>IF(M76=1,IF(ISBLANK('Data-Qtr3'!J75),"",(COUNTIF('Data-Qtr3'!J75,"Yes")+(0.1*COUNTIF('Data-Qtr3'!J75,"N/A")))),"")</f>
        <v/>
      </c>
      <c r="K76" s="174" t="str">
        <f>IF(M76=1,IF(ISBLANK('Data-Qtr3'!K75),"",(COUNTIF('Data-Qtr3'!K75,"Yes")+(0.1*COUNTIF('Data-Qtr3'!K75,"N/A")))),"")</f>
        <v/>
      </c>
      <c r="L76" s="148">
        <f>COUNTIF('Data-Qtr3'!C75:K75,"")</f>
        <v>9</v>
      </c>
      <c r="M76" s="74">
        <f>IF('Data-Qtr3'!R75,"",IF(L76&lt;9,1,0))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IF(M77=1,IF('Data-Qtr3'!C76="","",(COUNTIF('Data-Qtr3'!C76,"Yes")+(0.1*COUNTIF('Data-Qtr3'!C76,"N/A")))),"")</f>
        <v/>
      </c>
      <c r="D77" s="172" t="str">
        <f>IF(M77=1,IF(ISBLANK('Data-Qtr3'!D76),"",(COUNTIF('Data-Qtr3'!D76,"Yes")+(0.1*COUNTIF('Data-Qtr3'!D76,"N/A")))),"")</f>
        <v/>
      </c>
      <c r="E77" s="172" t="str">
        <f>IF(M77=1,IF(ISBLANK('Data-Qtr3'!E76),"",(10*COUNTIF('Data-Qtr3'!E76,"Yes, nominated to self-administer")+COUNTIF('Data-Qtr3'!E76,"Yes, nominated NOT to self-administer"))),"")</f>
        <v/>
      </c>
      <c r="F77" s="172" t="str">
        <f>IF(M77=1,IF(ISBLANK('Data-Qtr3'!F76),"",(10*COUNTIF('Data-Qtr3'!F76,"Yes, reported difficulty swallowing medicines")+COUNTIF('Data-Qtr3'!F76,"Yes, reported NO difficulty swallowing medicines"))),"")</f>
        <v/>
      </c>
      <c r="G77" s="168" t="str">
        <f>IF(M77=1,IF('Data-Qtr3'!P76,0.1,IF(ISBLANK('Data-Qtr3'!G76),"",(COUNTIF('Data-Qtr3'!G76,"Yes")+(0.1*COUNTIF('Data-Qtr3'!G76,"N/A"))))),"")</f>
        <v/>
      </c>
      <c r="H77" s="169" t="str">
        <f>IF(M77=1,IF('Data-Qtr3'!Q76,0.1,IF(ISBLANK('Data-Qtr3'!H76),"",((COUNTIF('Data-Qtr3'!H76,"Yes")+(0.1*COUNTIF('Data-Qtr3'!H76,"N/A")))))),"")</f>
        <v/>
      </c>
      <c r="I77" s="173" t="str">
        <f>IF(M77=1,IF(ISBLANK('Data-Qtr3'!I76),"",(COUNTIF('Data-Qtr3'!I76,"Yes")+(0.1*COUNTIF('Data-Qtr3'!I76,"N/A")))),"")</f>
        <v/>
      </c>
      <c r="J77" s="173" t="str">
        <f>IF(M77=1,IF(ISBLANK('Data-Qtr3'!J76),"",(COUNTIF('Data-Qtr3'!J76,"Yes")+(0.1*COUNTIF('Data-Qtr3'!J76,"N/A")))),"")</f>
        <v/>
      </c>
      <c r="K77" s="174" t="str">
        <f>IF(M77=1,IF(ISBLANK('Data-Qtr3'!K76),"",(COUNTIF('Data-Qtr3'!K76,"Yes")+(0.1*COUNTIF('Data-Qtr3'!K76,"N/A")))),"")</f>
        <v/>
      </c>
      <c r="L77" s="119">
        <f>COUNTIF('Data-Qtr3'!C76:K76,"")</f>
        <v>9</v>
      </c>
      <c r="M77" s="74">
        <f>IF('Data-Qtr3'!R76,"",IF(L77&lt;9,1,0))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IF(M78=1,IF('Data-Qtr3'!C77="","",(COUNTIF('Data-Qtr3'!C77,"Yes")+(0.1*COUNTIF('Data-Qtr3'!C77,"N/A")))),"")</f>
        <v/>
      </c>
      <c r="D78" s="172" t="str">
        <f>IF(M78=1,IF(ISBLANK('Data-Qtr3'!D77),"",(COUNTIF('Data-Qtr3'!D77,"Yes")+(0.1*COUNTIF('Data-Qtr3'!D77,"N/A")))),"")</f>
        <v/>
      </c>
      <c r="E78" s="172" t="str">
        <f>IF(M78=1,IF(ISBLANK('Data-Qtr3'!E77),"",(10*COUNTIF('Data-Qtr3'!E77,"Yes, nominated to self-administer")+COUNTIF('Data-Qtr3'!E77,"Yes, nominated NOT to self-administer"))),"")</f>
        <v/>
      </c>
      <c r="F78" s="172" t="str">
        <f>IF(M78=1,IF(ISBLANK('Data-Qtr3'!F77),"",(10*COUNTIF('Data-Qtr3'!F77,"Yes, reported difficulty swallowing medicines")+COUNTIF('Data-Qtr3'!F77,"Yes, reported NO difficulty swallowing medicines"))),"")</f>
        <v/>
      </c>
      <c r="G78" s="168" t="str">
        <f>IF(M78=1,IF('Data-Qtr3'!P77,0.1,IF(ISBLANK('Data-Qtr3'!G77),"",(COUNTIF('Data-Qtr3'!G77,"Yes")+(0.1*COUNTIF('Data-Qtr3'!G77,"N/A"))))),"")</f>
        <v/>
      </c>
      <c r="H78" s="169" t="str">
        <f>IF(M78=1,IF('Data-Qtr3'!Q77,0.1,IF(ISBLANK('Data-Qtr3'!H77),"",((COUNTIF('Data-Qtr3'!H77,"Yes")+(0.1*COUNTIF('Data-Qtr3'!H77,"N/A")))))),"")</f>
        <v/>
      </c>
      <c r="I78" s="173" t="str">
        <f>IF(M78=1,IF(ISBLANK('Data-Qtr3'!I77),"",(COUNTIF('Data-Qtr3'!I77,"Yes")+(0.1*COUNTIF('Data-Qtr3'!I77,"N/A")))),"")</f>
        <v/>
      </c>
      <c r="J78" s="173" t="str">
        <f>IF(M78=1,IF(ISBLANK('Data-Qtr3'!J77),"",(COUNTIF('Data-Qtr3'!J77,"Yes")+(0.1*COUNTIF('Data-Qtr3'!J77,"N/A")))),"")</f>
        <v/>
      </c>
      <c r="K78" s="174" t="str">
        <f>IF(M78=1,IF(ISBLANK('Data-Qtr3'!K77),"",(COUNTIF('Data-Qtr3'!K77,"Yes")+(0.1*COUNTIF('Data-Qtr3'!K77,"N/A")))),"")</f>
        <v/>
      </c>
      <c r="L78" s="119">
        <f>COUNTIF('Data-Qtr3'!C77:K77,"")</f>
        <v>9</v>
      </c>
      <c r="M78" s="74">
        <f>IF('Data-Qtr3'!R77,"",IF(L78&lt;9,1,0))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IF(M79=1,IF('Data-Qtr3'!C78="","",(COUNTIF('Data-Qtr3'!C78,"Yes")+(0.1*COUNTIF('Data-Qtr3'!C78,"N/A")))),"")</f>
        <v/>
      </c>
      <c r="D79" s="172" t="str">
        <f>IF(M79=1,IF(ISBLANK('Data-Qtr3'!D78),"",(COUNTIF('Data-Qtr3'!D78,"Yes")+(0.1*COUNTIF('Data-Qtr3'!D78,"N/A")))),"")</f>
        <v/>
      </c>
      <c r="E79" s="172" t="str">
        <f>IF(M79=1,IF(ISBLANK('Data-Qtr3'!E78),"",(10*COUNTIF('Data-Qtr3'!E78,"Yes, nominated to self-administer")+COUNTIF('Data-Qtr3'!E78,"Yes, nominated NOT to self-administer"))),"")</f>
        <v/>
      </c>
      <c r="F79" s="172" t="str">
        <f>IF(M79=1,IF(ISBLANK('Data-Qtr3'!F78),"",(10*COUNTIF('Data-Qtr3'!F78,"Yes, reported difficulty swallowing medicines")+COUNTIF('Data-Qtr3'!F78,"Yes, reported NO difficulty swallowing medicines"))),"")</f>
        <v/>
      </c>
      <c r="G79" s="168" t="str">
        <f>IF(M79=1,IF('Data-Qtr3'!P78,0.1,IF(ISBLANK('Data-Qtr3'!G78),"",(COUNTIF('Data-Qtr3'!G78,"Yes")+(0.1*COUNTIF('Data-Qtr3'!G78,"N/A"))))),"")</f>
        <v/>
      </c>
      <c r="H79" s="169" t="str">
        <f>IF(M79=1,IF('Data-Qtr3'!Q78,0.1,IF(ISBLANK('Data-Qtr3'!H78),"",((COUNTIF('Data-Qtr3'!H78,"Yes")+(0.1*COUNTIF('Data-Qtr3'!H78,"N/A")))))),"")</f>
        <v/>
      </c>
      <c r="I79" s="173" t="str">
        <f>IF(M79=1,IF(ISBLANK('Data-Qtr3'!I78),"",(COUNTIF('Data-Qtr3'!I78,"Yes")+(0.1*COUNTIF('Data-Qtr3'!I78,"N/A")))),"")</f>
        <v/>
      </c>
      <c r="J79" s="173" t="str">
        <f>IF(M79=1,IF(ISBLANK('Data-Qtr3'!J78),"",(COUNTIF('Data-Qtr3'!J78,"Yes")+(0.1*COUNTIF('Data-Qtr3'!J78,"N/A")))),"")</f>
        <v/>
      </c>
      <c r="K79" s="174" t="str">
        <f>IF(M79=1,IF(ISBLANK('Data-Qtr3'!K78),"",(COUNTIF('Data-Qtr3'!K78,"Yes")+(0.1*COUNTIF('Data-Qtr3'!K78,"N/A")))),"")</f>
        <v/>
      </c>
      <c r="L79" s="119">
        <f>COUNTIF('Data-Qtr3'!C78:K78,"")</f>
        <v>9</v>
      </c>
      <c r="M79" s="74">
        <f>IF('Data-Qtr3'!R78,"",IF(L79&lt;9,1,0))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IF(M80=1,IF('Data-Qtr3'!C79="","",(COUNTIF('Data-Qtr3'!C79,"Yes")+(0.1*COUNTIF('Data-Qtr3'!C79,"N/A")))),"")</f>
        <v/>
      </c>
      <c r="D80" s="172" t="str">
        <f>IF(M80=1,IF(ISBLANK('Data-Qtr3'!D79),"",(COUNTIF('Data-Qtr3'!D79,"Yes")+(0.1*COUNTIF('Data-Qtr3'!D79,"N/A")))),"")</f>
        <v/>
      </c>
      <c r="E80" s="172" t="str">
        <f>IF(M80=1,IF(ISBLANK('Data-Qtr3'!E79),"",(10*COUNTIF('Data-Qtr3'!E79,"Yes, nominated to self-administer")+COUNTIF('Data-Qtr3'!E79,"Yes, nominated NOT to self-administer"))),"")</f>
        <v/>
      </c>
      <c r="F80" s="172" t="str">
        <f>IF(M80=1,IF(ISBLANK('Data-Qtr3'!F79),"",(10*COUNTIF('Data-Qtr3'!F79,"Yes, reported difficulty swallowing medicines")+COUNTIF('Data-Qtr3'!F79,"Yes, reported NO difficulty swallowing medicines"))),"")</f>
        <v/>
      </c>
      <c r="G80" s="168" t="str">
        <f>IF(M80=1,IF('Data-Qtr3'!P79,0.1,IF(ISBLANK('Data-Qtr3'!G79),"",(COUNTIF('Data-Qtr3'!G79,"Yes")+(0.1*COUNTIF('Data-Qtr3'!G79,"N/A"))))),"")</f>
        <v/>
      </c>
      <c r="H80" s="169" t="str">
        <f>IF(M80=1,IF('Data-Qtr3'!Q79,0.1,IF(ISBLANK('Data-Qtr3'!H79),"",((COUNTIF('Data-Qtr3'!H79,"Yes")+(0.1*COUNTIF('Data-Qtr3'!H79,"N/A")))))),"")</f>
        <v/>
      </c>
      <c r="I80" s="173" t="str">
        <f>IF(M80=1,IF(ISBLANK('Data-Qtr3'!I79),"",(COUNTIF('Data-Qtr3'!I79,"Yes")+(0.1*COUNTIF('Data-Qtr3'!I79,"N/A")))),"")</f>
        <v/>
      </c>
      <c r="J80" s="173" t="str">
        <f>IF(M80=1,IF(ISBLANK('Data-Qtr3'!J79),"",(COUNTIF('Data-Qtr3'!J79,"Yes")+(0.1*COUNTIF('Data-Qtr3'!J79,"N/A")))),"")</f>
        <v/>
      </c>
      <c r="K80" s="174" t="str">
        <f>IF(M80=1,IF(ISBLANK('Data-Qtr3'!K79),"",(COUNTIF('Data-Qtr3'!K79,"Yes")+(0.1*COUNTIF('Data-Qtr3'!K79,"N/A")))),"")</f>
        <v/>
      </c>
      <c r="L80" s="119">
        <f>COUNTIF('Data-Qtr3'!C79:K79,"")</f>
        <v>9</v>
      </c>
      <c r="M80" s="74">
        <f>IF('Data-Qtr3'!R79,"",IF(L80&lt;9,1,0))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IF(M81=1,IF('Data-Qtr3'!C80="","",(COUNTIF('Data-Qtr3'!C80,"Yes")+(0.1*COUNTIF('Data-Qtr3'!C80,"N/A")))),"")</f>
        <v/>
      </c>
      <c r="D81" s="172" t="str">
        <f>IF(M81=1,IF(ISBLANK('Data-Qtr3'!D80),"",(COUNTIF('Data-Qtr3'!D80,"Yes")+(0.1*COUNTIF('Data-Qtr3'!D80,"N/A")))),"")</f>
        <v/>
      </c>
      <c r="E81" s="172" t="str">
        <f>IF(M81=1,IF(ISBLANK('Data-Qtr3'!E80),"",(10*COUNTIF('Data-Qtr3'!E80,"Yes, nominated to self-administer")+COUNTIF('Data-Qtr3'!E80,"Yes, nominated NOT to self-administer"))),"")</f>
        <v/>
      </c>
      <c r="F81" s="172" t="str">
        <f>IF(M81=1,IF(ISBLANK('Data-Qtr3'!F80),"",(10*COUNTIF('Data-Qtr3'!F80,"Yes, reported difficulty swallowing medicines")+COUNTIF('Data-Qtr3'!F80,"Yes, reported NO difficulty swallowing medicines"))),"")</f>
        <v/>
      </c>
      <c r="G81" s="168" t="str">
        <f>IF(M81=1,IF('Data-Qtr3'!P80,0.1,IF(ISBLANK('Data-Qtr3'!G80),"",(COUNTIF('Data-Qtr3'!G80,"Yes")+(0.1*COUNTIF('Data-Qtr3'!G80,"N/A"))))),"")</f>
        <v/>
      </c>
      <c r="H81" s="169" t="str">
        <f>IF(M81=1,IF('Data-Qtr3'!Q80,0.1,IF(ISBLANK('Data-Qtr3'!H80),"",((COUNTIF('Data-Qtr3'!H80,"Yes")+(0.1*COUNTIF('Data-Qtr3'!H80,"N/A")))))),"")</f>
        <v/>
      </c>
      <c r="I81" s="173" t="str">
        <f>IF(M81=1,IF(ISBLANK('Data-Qtr3'!I80),"",(COUNTIF('Data-Qtr3'!I80,"Yes")+(0.1*COUNTIF('Data-Qtr3'!I80,"N/A")))),"")</f>
        <v/>
      </c>
      <c r="J81" s="173" t="str">
        <f>IF(M81=1,IF(ISBLANK('Data-Qtr3'!J80),"",(COUNTIF('Data-Qtr3'!J80,"Yes")+(0.1*COUNTIF('Data-Qtr3'!J80,"N/A")))),"")</f>
        <v/>
      </c>
      <c r="K81" s="174" t="str">
        <f>IF(M81=1,IF(ISBLANK('Data-Qtr3'!K80),"",(COUNTIF('Data-Qtr3'!K80,"Yes")+(0.1*COUNTIF('Data-Qtr3'!K80,"N/A")))),"")</f>
        <v/>
      </c>
      <c r="L81" s="119">
        <f>COUNTIF('Data-Qtr3'!C80:K80,"")</f>
        <v>9</v>
      </c>
      <c r="M81" s="74">
        <f>IF('Data-Qtr3'!R80,"",IF(L81&lt;9,1,0))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IF(M82=1,IF('Data-Qtr3'!C81="","",(COUNTIF('Data-Qtr3'!C81,"Yes")+(0.1*COUNTIF('Data-Qtr3'!C81,"N/A")))),"")</f>
        <v/>
      </c>
      <c r="D82" s="172" t="str">
        <f>IF(M82=1,IF(ISBLANK('Data-Qtr3'!D81),"",(COUNTIF('Data-Qtr3'!D81,"Yes")+(0.1*COUNTIF('Data-Qtr3'!D81,"N/A")))),"")</f>
        <v/>
      </c>
      <c r="E82" s="172" t="str">
        <f>IF(M82=1,IF(ISBLANK('Data-Qtr3'!E81),"",(10*COUNTIF('Data-Qtr3'!E81,"Yes, nominated to self-administer")+COUNTIF('Data-Qtr3'!E81,"Yes, nominated NOT to self-administer"))),"")</f>
        <v/>
      </c>
      <c r="F82" s="172" t="str">
        <f>IF(M82=1,IF(ISBLANK('Data-Qtr3'!F81),"",(10*COUNTIF('Data-Qtr3'!F81,"Yes, reported difficulty swallowing medicines")+COUNTIF('Data-Qtr3'!F81,"Yes, reported NO difficulty swallowing medicines"))),"")</f>
        <v/>
      </c>
      <c r="G82" s="168" t="str">
        <f>IF(M82=1,IF('Data-Qtr3'!P81,0.1,IF(ISBLANK('Data-Qtr3'!G81),"",(COUNTIF('Data-Qtr3'!G81,"Yes")+(0.1*COUNTIF('Data-Qtr3'!G81,"N/A"))))),"")</f>
        <v/>
      </c>
      <c r="H82" s="169" t="str">
        <f>IF(M82=1,IF('Data-Qtr3'!Q81,0.1,IF(ISBLANK('Data-Qtr3'!H81),"",((COUNTIF('Data-Qtr3'!H81,"Yes")+(0.1*COUNTIF('Data-Qtr3'!H81,"N/A")))))),"")</f>
        <v/>
      </c>
      <c r="I82" s="173" t="str">
        <f>IF(M82=1,IF(ISBLANK('Data-Qtr3'!I81),"",(COUNTIF('Data-Qtr3'!I81,"Yes")+(0.1*COUNTIF('Data-Qtr3'!I81,"N/A")))),"")</f>
        <v/>
      </c>
      <c r="J82" s="173" t="str">
        <f>IF(M82=1,IF(ISBLANK('Data-Qtr3'!J81),"",(COUNTIF('Data-Qtr3'!J81,"Yes")+(0.1*COUNTIF('Data-Qtr3'!J81,"N/A")))),"")</f>
        <v/>
      </c>
      <c r="K82" s="174" t="str">
        <f>IF(M82=1,IF(ISBLANK('Data-Qtr3'!K81),"",(COUNTIF('Data-Qtr3'!K81,"Yes")+(0.1*COUNTIF('Data-Qtr3'!K81,"N/A")))),"")</f>
        <v/>
      </c>
      <c r="L82" s="119">
        <f>COUNTIF('Data-Qtr3'!C81:K81,"")</f>
        <v>9</v>
      </c>
      <c r="M82" s="74">
        <f>IF('Data-Qtr3'!R81,"",IF(L82&lt;9,1,0))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IF(M83=1,IF('Data-Qtr3'!C82="","",(COUNTIF('Data-Qtr3'!C82,"Yes")+(0.1*COUNTIF('Data-Qtr3'!C82,"N/A")))),"")</f>
        <v/>
      </c>
      <c r="D83" s="172" t="str">
        <f>IF(M83=1,IF(ISBLANK('Data-Qtr3'!D82),"",(COUNTIF('Data-Qtr3'!D82,"Yes")+(0.1*COUNTIF('Data-Qtr3'!D82,"N/A")))),"")</f>
        <v/>
      </c>
      <c r="E83" s="172" t="str">
        <f>IF(M83=1,IF(ISBLANK('Data-Qtr3'!E82),"",(10*COUNTIF('Data-Qtr3'!E82,"Yes, nominated to self-administer")+COUNTIF('Data-Qtr3'!E82,"Yes, nominated NOT to self-administer"))),"")</f>
        <v/>
      </c>
      <c r="F83" s="172" t="str">
        <f>IF(M83=1,IF(ISBLANK('Data-Qtr3'!F82),"",(10*COUNTIF('Data-Qtr3'!F82,"Yes, reported difficulty swallowing medicines")+COUNTIF('Data-Qtr3'!F82,"Yes, reported NO difficulty swallowing medicines"))),"")</f>
        <v/>
      </c>
      <c r="G83" s="168" t="str">
        <f>IF(M83=1,IF('Data-Qtr3'!P82,0.1,IF(ISBLANK('Data-Qtr3'!G82),"",(COUNTIF('Data-Qtr3'!G82,"Yes")+(0.1*COUNTIF('Data-Qtr3'!G82,"N/A"))))),"")</f>
        <v/>
      </c>
      <c r="H83" s="169" t="str">
        <f>IF(M83=1,IF('Data-Qtr3'!Q82,0.1,IF(ISBLANK('Data-Qtr3'!H82),"",((COUNTIF('Data-Qtr3'!H82,"Yes")+(0.1*COUNTIF('Data-Qtr3'!H82,"N/A")))))),"")</f>
        <v/>
      </c>
      <c r="I83" s="173" t="str">
        <f>IF(M83=1,IF(ISBLANK('Data-Qtr3'!I82),"",(COUNTIF('Data-Qtr3'!I82,"Yes")+(0.1*COUNTIF('Data-Qtr3'!I82,"N/A")))),"")</f>
        <v/>
      </c>
      <c r="J83" s="173" t="str">
        <f>IF(M83=1,IF(ISBLANK('Data-Qtr3'!J82),"",(COUNTIF('Data-Qtr3'!J82,"Yes")+(0.1*COUNTIF('Data-Qtr3'!J82,"N/A")))),"")</f>
        <v/>
      </c>
      <c r="K83" s="174" t="str">
        <f>IF(M83=1,IF(ISBLANK('Data-Qtr3'!K82),"",(COUNTIF('Data-Qtr3'!K82,"Yes")+(0.1*COUNTIF('Data-Qtr3'!K82,"N/A")))),"")</f>
        <v/>
      </c>
      <c r="L83" s="119">
        <f>COUNTIF('Data-Qtr3'!C82:K82,"")</f>
        <v>9</v>
      </c>
      <c r="M83" s="74">
        <f>IF('Data-Qtr3'!R82,"",IF(L83&lt;9,1,0))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IF(M84=1,IF('Data-Qtr3'!C83="","",(COUNTIF('Data-Qtr3'!C83,"Yes")+(0.1*COUNTIF('Data-Qtr3'!C83,"N/A")))),"")</f>
        <v/>
      </c>
      <c r="D84" s="172" t="str">
        <f>IF(M84=1,IF(ISBLANK('Data-Qtr3'!D83),"",(COUNTIF('Data-Qtr3'!D83,"Yes")+(0.1*COUNTIF('Data-Qtr3'!D83,"N/A")))),"")</f>
        <v/>
      </c>
      <c r="E84" s="172" t="str">
        <f>IF(M84=1,IF(ISBLANK('Data-Qtr3'!E83),"",(10*COUNTIF('Data-Qtr3'!E83,"Yes, nominated to self-administer")+COUNTIF('Data-Qtr3'!E83,"Yes, nominated NOT to self-administer"))),"")</f>
        <v/>
      </c>
      <c r="F84" s="172" t="str">
        <f>IF(M84=1,IF(ISBLANK('Data-Qtr3'!F83),"",(10*COUNTIF('Data-Qtr3'!F83,"Yes, reported difficulty swallowing medicines")+COUNTIF('Data-Qtr3'!F83,"Yes, reported NO difficulty swallowing medicines"))),"")</f>
        <v/>
      </c>
      <c r="G84" s="168" t="str">
        <f>IF(M84=1,IF('Data-Qtr3'!P83,0.1,IF(ISBLANK('Data-Qtr3'!G83),"",(COUNTIF('Data-Qtr3'!G83,"Yes")+(0.1*COUNTIF('Data-Qtr3'!G83,"N/A"))))),"")</f>
        <v/>
      </c>
      <c r="H84" s="169" t="str">
        <f>IF(M84=1,IF('Data-Qtr3'!Q83,0.1,IF(ISBLANK('Data-Qtr3'!H83),"",((COUNTIF('Data-Qtr3'!H83,"Yes")+(0.1*COUNTIF('Data-Qtr3'!H83,"N/A")))))),"")</f>
        <v/>
      </c>
      <c r="I84" s="173" t="str">
        <f>IF(M84=1,IF(ISBLANK('Data-Qtr3'!I83),"",(COUNTIF('Data-Qtr3'!I83,"Yes")+(0.1*COUNTIF('Data-Qtr3'!I83,"N/A")))),"")</f>
        <v/>
      </c>
      <c r="J84" s="173" t="str">
        <f>IF(M84=1,IF(ISBLANK('Data-Qtr3'!J83),"",(COUNTIF('Data-Qtr3'!J83,"Yes")+(0.1*COUNTIF('Data-Qtr3'!J83,"N/A")))),"")</f>
        <v/>
      </c>
      <c r="K84" s="174" t="str">
        <f>IF(M84=1,IF(ISBLANK('Data-Qtr3'!K83),"",(COUNTIF('Data-Qtr3'!K83,"Yes")+(0.1*COUNTIF('Data-Qtr3'!K83,"N/A")))),"")</f>
        <v/>
      </c>
      <c r="L84" s="119">
        <f>COUNTIF('Data-Qtr3'!C83:K83,"")</f>
        <v>9</v>
      </c>
      <c r="M84" s="74">
        <f>IF('Data-Qtr3'!R83,"",IF(L84&lt;9,1,0))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IF(M85=1,IF('Data-Qtr3'!C84="","",(COUNTIF('Data-Qtr3'!C84,"Yes")+(0.1*COUNTIF('Data-Qtr3'!C84,"N/A")))),"")</f>
        <v/>
      </c>
      <c r="D85" s="172" t="str">
        <f>IF(M85=1,IF(ISBLANK('Data-Qtr3'!D84),"",(COUNTIF('Data-Qtr3'!D84,"Yes")+(0.1*COUNTIF('Data-Qtr3'!D84,"N/A")))),"")</f>
        <v/>
      </c>
      <c r="E85" s="172" t="str">
        <f>IF(M85=1,IF(ISBLANK('Data-Qtr3'!E84),"",(10*COUNTIF('Data-Qtr3'!E84,"Yes, nominated to self-administer")+COUNTIF('Data-Qtr3'!E84,"Yes, nominated NOT to self-administer"))),"")</f>
        <v/>
      </c>
      <c r="F85" s="172" t="str">
        <f>IF(M85=1,IF(ISBLANK('Data-Qtr3'!F84),"",(10*COUNTIF('Data-Qtr3'!F84,"Yes, reported difficulty swallowing medicines")+COUNTIF('Data-Qtr3'!F84,"Yes, reported NO difficulty swallowing medicines"))),"")</f>
        <v/>
      </c>
      <c r="G85" s="168" t="str">
        <f>IF(M85=1,IF('Data-Qtr3'!P84,0.1,IF(ISBLANK('Data-Qtr3'!G84),"",(COUNTIF('Data-Qtr3'!G84,"Yes")+(0.1*COUNTIF('Data-Qtr3'!G84,"N/A"))))),"")</f>
        <v/>
      </c>
      <c r="H85" s="169" t="str">
        <f>IF(M85=1,IF('Data-Qtr3'!Q84,0.1,IF(ISBLANK('Data-Qtr3'!H84),"",((COUNTIF('Data-Qtr3'!H84,"Yes")+(0.1*COUNTIF('Data-Qtr3'!H84,"N/A")))))),"")</f>
        <v/>
      </c>
      <c r="I85" s="173" t="str">
        <f>IF(M85=1,IF(ISBLANK('Data-Qtr3'!I84),"",(COUNTIF('Data-Qtr3'!I84,"Yes")+(0.1*COUNTIF('Data-Qtr3'!I84,"N/A")))),"")</f>
        <v/>
      </c>
      <c r="J85" s="173" t="str">
        <f>IF(M85=1,IF(ISBLANK('Data-Qtr3'!J84),"",(COUNTIF('Data-Qtr3'!J84,"Yes")+(0.1*COUNTIF('Data-Qtr3'!J84,"N/A")))),"")</f>
        <v/>
      </c>
      <c r="K85" s="174" t="str">
        <f>IF(M85=1,IF(ISBLANK('Data-Qtr3'!K84),"",(COUNTIF('Data-Qtr3'!K84,"Yes")+(0.1*COUNTIF('Data-Qtr3'!K84,"N/A")))),"")</f>
        <v/>
      </c>
      <c r="L85" s="119">
        <f>COUNTIF('Data-Qtr3'!C84:K84,"")</f>
        <v>9</v>
      </c>
      <c r="M85" s="74">
        <f>IF('Data-Qtr3'!R84,"",IF(L85&lt;9,1,0))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IF(M86=1,IF('Data-Qtr3'!C85="","",(COUNTIF('Data-Qtr3'!C85,"Yes")+(0.1*COUNTIF('Data-Qtr3'!C85,"N/A")))),"")</f>
        <v/>
      </c>
      <c r="D86" s="172" t="str">
        <f>IF(M86=1,IF(ISBLANK('Data-Qtr3'!D85),"",(COUNTIF('Data-Qtr3'!D85,"Yes")+(0.1*COUNTIF('Data-Qtr3'!D85,"N/A")))),"")</f>
        <v/>
      </c>
      <c r="E86" s="172" t="str">
        <f>IF(M86=1,IF(ISBLANK('Data-Qtr3'!E85),"",(10*COUNTIF('Data-Qtr3'!E85,"Yes, nominated to self-administer")+COUNTIF('Data-Qtr3'!E85,"Yes, nominated NOT to self-administer"))),"")</f>
        <v/>
      </c>
      <c r="F86" s="172" t="str">
        <f>IF(M86=1,IF(ISBLANK('Data-Qtr3'!F85),"",(10*COUNTIF('Data-Qtr3'!F85,"Yes, reported difficulty swallowing medicines")+COUNTIF('Data-Qtr3'!F85,"Yes, reported NO difficulty swallowing medicines"))),"")</f>
        <v/>
      </c>
      <c r="G86" s="168" t="str">
        <f>IF(M86=1,IF('Data-Qtr3'!P85,0.1,IF(ISBLANK('Data-Qtr3'!G85),"",(COUNTIF('Data-Qtr3'!G85,"Yes")+(0.1*COUNTIF('Data-Qtr3'!G85,"N/A"))))),"")</f>
        <v/>
      </c>
      <c r="H86" s="169" t="str">
        <f>IF(M86=1,IF('Data-Qtr3'!Q85,0.1,IF(ISBLANK('Data-Qtr3'!H85),"",((COUNTIF('Data-Qtr3'!H85,"Yes")+(0.1*COUNTIF('Data-Qtr3'!H85,"N/A")))))),"")</f>
        <v/>
      </c>
      <c r="I86" s="173" t="str">
        <f>IF(M86=1,IF(ISBLANK('Data-Qtr3'!I85),"",(COUNTIF('Data-Qtr3'!I85,"Yes")+(0.1*COUNTIF('Data-Qtr3'!I85,"N/A")))),"")</f>
        <v/>
      </c>
      <c r="J86" s="173" t="str">
        <f>IF(M86=1,IF(ISBLANK('Data-Qtr3'!J85),"",(COUNTIF('Data-Qtr3'!J85,"Yes")+(0.1*COUNTIF('Data-Qtr3'!J85,"N/A")))),"")</f>
        <v/>
      </c>
      <c r="K86" s="174" t="str">
        <f>IF(M86=1,IF(ISBLANK('Data-Qtr3'!K85),"",(COUNTIF('Data-Qtr3'!K85,"Yes")+(0.1*COUNTIF('Data-Qtr3'!K85,"N/A")))),"")</f>
        <v/>
      </c>
      <c r="L86" s="148">
        <f>COUNTIF('Data-Qtr3'!C85:K85,"")</f>
        <v>9</v>
      </c>
      <c r="M86" s="74">
        <f>IF('Data-Qtr3'!R85,"",IF(L86&lt;9,1,0))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IF(M87=1,IF('Data-Qtr3'!C86="","",(COUNTIF('Data-Qtr3'!C86,"Yes")+(0.1*COUNTIF('Data-Qtr3'!C86,"N/A")))),"")</f>
        <v/>
      </c>
      <c r="D87" s="172" t="str">
        <f>IF(M87=1,IF(ISBLANK('Data-Qtr3'!D86),"",(COUNTIF('Data-Qtr3'!D86,"Yes")+(0.1*COUNTIF('Data-Qtr3'!D86,"N/A")))),"")</f>
        <v/>
      </c>
      <c r="E87" s="172" t="str">
        <f>IF(M87=1,IF(ISBLANK('Data-Qtr3'!E86),"",(10*COUNTIF('Data-Qtr3'!E86,"Yes, nominated to self-administer")+COUNTIF('Data-Qtr3'!E86,"Yes, nominated NOT to self-administer"))),"")</f>
        <v/>
      </c>
      <c r="F87" s="172" t="str">
        <f>IF(M87=1,IF(ISBLANK('Data-Qtr3'!F86),"",(10*COUNTIF('Data-Qtr3'!F86,"Yes, reported difficulty swallowing medicines")+COUNTIF('Data-Qtr3'!F86,"Yes, reported NO difficulty swallowing medicines"))),"")</f>
        <v/>
      </c>
      <c r="G87" s="168" t="str">
        <f>IF(M87=1,IF('Data-Qtr3'!P86,0.1,IF(ISBLANK('Data-Qtr3'!G86),"",(COUNTIF('Data-Qtr3'!G86,"Yes")+(0.1*COUNTIF('Data-Qtr3'!G86,"N/A"))))),"")</f>
        <v/>
      </c>
      <c r="H87" s="169" t="str">
        <f>IF(M87=1,IF('Data-Qtr3'!Q86,0.1,IF(ISBLANK('Data-Qtr3'!H86),"",((COUNTIF('Data-Qtr3'!H86,"Yes")+(0.1*COUNTIF('Data-Qtr3'!H86,"N/A")))))),"")</f>
        <v/>
      </c>
      <c r="I87" s="173" t="str">
        <f>IF(M87=1,IF(ISBLANK('Data-Qtr3'!I86),"",(COUNTIF('Data-Qtr3'!I86,"Yes")+(0.1*COUNTIF('Data-Qtr3'!I86,"N/A")))),"")</f>
        <v/>
      </c>
      <c r="J87" s="173" t="str">
        <f>IF(M87=1,IF(ISBLANK('Data-Qtr3'!J86),"",(COUNTIF('Data-Qtr3'!J86,"Yes")+(0.1*COUNTIF('Data-Qtr3'!J86,"N/A")))),"")</f>
        <v/>
      </c>
      <c r="K87" s="174" t="str">
        <f>IF(M87=1,IF(ISBLANK('Data-Qtr3'!K86),"",(COUNTIF('Data-Qtr3'!K86,"Yes")+(0.1*COUNTIF('Data-Qtr3'!K86,"N/A")))),"")</f>
        <v/>
      </c>
      <c r="L87" s="119">
        <f>COUNTIF('Data-Qtr3'!C86:K86,"")</f>
        <v>9</v>
      </c>
      <c r="M87" s="74">
        <f>IF('Data-Qtr3'!R86,"",IF(L87&lt;9,1,0))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IF(M88=1,IF('Data-Qtr3'!C87="","",(COUNTIF('Data-Qtr3'!C87,"Yes")+(0.1*COUNTIF('Data-Qtr3'!C87,"N/A")))),"")</f>
        <v/>
      </c>
      <c r="D88" s="172" t="str">
        <f>IF(M88=1,IF(ISBLANK('Data-Qtr3'!D87),"",(COUNTIF('Data-Qtr3'!D87,"Yes")+(0.1*COUNTIF('Data-Qtr3'!D87,"N/A")))),"")</f>
        <v/>
      </c>
      <c r="E88" s="172" t="str">
        <f>IF(M88=1,IF(ISBLANK('Data-Qtr3'!E87),"",(10*COUNTIF('Data-Qtr3'!E87,"Yes, nominated to self-administer")+COUNTIF('Data-Qtr3'!E87,"Yes, nominated NOT to self-administer"))),"")</f>
        <v/>
      </c>
      <c r="F88" s="172" t="str">
        <f>IF(M88=1,IF(ISBLANK('Data-Qtr3'!F87),"",(10*COUNTIF('Data-Qtr3'!F87,"Yes, reported difficulty swallowing medicines")+COUNTIF('Data-Qtr3'!F87,"Yes, reported NO difficulty swallowing medicines"))),"")</f>
        <v/>
      </c>
      <c r="G88" s="168" t="str">
        <f>IF(M88=1,IF('Data-Qtr3'!P87,0.1,IF(ISBLANK('Data-Qtr3'!G87),"",(COUNTIF('Data-Qtr3'!G87,"Yes")+(0.1*COUNTIF('Data-Qtr3'!G87,"N/A"))))),"")</f>
        <v/>
      </c>
      <c r="H88" s="169" t="str">
        <f>IF(M88=1,IF('Data-Qtr3'!Q87,0.1,IF(ISBLANK('Data-Qtr3'!H87),"",((COUNTIF('Data-Qtr3'!H87,"Yes")+(0.1*COUNTIF('Data-Qtr3'!H87,"N/A")))))),"")</f>
        <v/>
      </c>
      <c r="I88" s="173" t="str">
        <f>IF(M88=1,IF(ISBLANK('Data-Qtr3'!I87),"",(COUNTIF('Data-Qtr3'!I87,"Yes")+(0.1*COUNTIF('Data-Qtr3'!I87,"N/A")))),"")</f>
        <v/>
      </c>
      <c r="J88" s="173" t="str">
        <f>IF(M88=1,IF(ISBLANK('Data-Qtr3'!J87),"",(COUNTIF('Data-Qtr3'!J87,"Yes")+(0.1*COUNTIF('Data-Qtr3'!J87,"N/A")))),"")</f>
        <v/>
      </c>
      <c r="K88" s="174" t="str">
        <f>IF(M88=1,IF(ISBLANK('Data-Qtr3'!K87),"",(COUNTIF('Data-Qtr3'!K87,"Yes")+(0.1*COUNTIF('Data-Qtr3'!K87,"N/A")))),"")</f>
        <v/>
      </c>
      <c r="L88" s="119">
        <f>COUNTIF('Data-Qtr3'!C87:K87,"")</f>
        <v>9</v>
      </c>
      <c r="M88" s="74">
        <f>IF('Data-Qtr3'!R87,"",IF(L88&lt;9,1,0))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IF(M89=1,IF('Data-Qtr3'!C88="","",(COUNTIF('Data-Qtr3'!C88,"Yes")+(0.1*COUNTIF('Data-Qtr3'!C88,"N/A")))),"")</f>
        <v/>
      </c>
      <c r="D89" s="172" t="str">
        <f>IF(M89=1,IF(ISBLANK('Data-Qtr3'!D88),"",(COUNTIF('Data-Qtr3'!D88,"Yes")+(0.1*COUNTIF('Data-Qtr3'!D88,"N/A")))),"")</f>
        <v/>
      </c>
      <c r="E89" s="172" t="str">
        <f>IF(M89=1,IF(ISBLANK('Data-Qtr3'!E88),"",(10*COUNTIF('Data-Qtr3'!E88,"Yes, nominated to self-administer")+COUNTIF('Data-Qtr3'!E88,"Yes, nominated NOT to self-administer"))),"")</f>
        <v/>
      </c>
      <c r="F89" s="172" t="str">
        <f>IF(M89=1,IF(ISBLANK('Data-Qtr3'!F88),"",(10*COUNTIF('Data-Qtr3'!F88,"Yes, reported difficulty swallowing medicines")+COUNTIF('Data-Qtr3'!F88,"Yes, reported NO difficulty swallowing medicines"))),"")</f>
        <v/>
      </c>
      <c r="G89" s="168" t="str">
        <f>IF(M89=1,IF('Data-Qtr3'!P88,0.1,IF(ISBLANK('Data-Qtr3'!G88),"",(COUNTIF('Data-Qtr3'!G88,"Yes")+(0.1*COUNTIF('Data-Qtr3'!G88,"N/A"))))),"")</f>
        <v/>
      </c>
      <c r="H89" s="169" t="str">
        <f>IF(M89=1,IF('Data-Qtr3'!Q88,0.1,IF(ISBLANK('Data-Qtr3'!H88),"",((COUNTIF('Data-Qtr3'!H88,"Yes")+(0.1*COUNTIF('Data-Qtr3'!H88,"N/A")))))),"")</f>
        <v/>
      </c>
      <c r="I89" s="173" t="str">
        <f>IF(M89=1,IF(ISBLANK('Data-Qtr3'!I88),"",(COUNTIF('Data-Qtr3'!I88,"Yes")+(0.1*COUNTIF('Data-Qtr3'!I88,"N/A")))),"")</f>
        <v/>
      </c>
      <c r="J89" s="173" t="str">
        <f>IF(M89=1,IF(ISBLANK('Data-Qtr3'!J88),"",(COUNTIF('Data-Qtr3'!J88,"Yes")+(0.1*COUNTIF('Data-Qtr3'!J88,"N/A")))),"")</f>
        <v/>
      </c>
      <c r="K89" s="174" t="str">
        <f>IF(M89=1,IF(ISBLANK('Data-Qtr3'!K88),"",(COUNTIF('Data-Qtr3'!K88,"Yes")+(0.1*COUNTIF('Data-Qtr3'!K88,"N/A")))),"")</f>
        <v/>
      </c>
      <c r="L89" s="119">
        <f>COUNTIF('Data-Qtr3'!C88:K88,"")</f>
        <v>9</v>
      </c>
      <c r="M89" s="74">
        <f>IF('Data-Qtr3'!R88,"",IF(L89&lt;9,1,0))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IF(M90=1,IF('Data-Qtr3'!C89="","",(COUNTIF('Data-Qtr3'!C89,"Yes")+(0.1*COUNTIF('Data-Qtr3'!C89,"N/A")))),"")</f>
        <v/>
      </c>
      <c r="D90" s="172" t="str">
        <f>IF(M90=1,IF(ISBLANK('Data-Qtr3'!D89),"",(COUNTIF('Data-Qtr3'!D89,"Yes")+(0.1*COUNTIF('Data-Qtr3'!D89,"N/A")))),"")</f>
        <v/>
      </c>
      <c r="E90" s="172" t="str">
        <f>IF(M90=1,IF(ISBLANK('Data-Qtr3'!E89),"",(10*COUNTIF('Data-Qtr3'!E89,"Yes, nominated to self-administer")+COUNTIF('Data-Qtr3'!E89,"Yes, nominated NOT to self-administer"))),"")</f>
        <v/>
      </c>
      <c r="F90" s="172" t="str">
        <f>IF(M90=1,IF(ISBLANK('Data-Qtr3'!F89),"",(10*COUNTIF('Data-Qtr3'!F89,"Yes, reported difficulty swallowing medicines")+COUNTIF('Data-Qtr3'!F89,"Yes, reported NO difficulty swallowing medicines"))),"")</f>
        <v/>
      </c>
      <c r="G90" s="168" t="str">
        <f>IF(M90=1,IF('Data-Qtr3'!P89,0.1,IF(ISBLANK('Data-Qtr3'!G89),"",(COUNTIF('Data-Qtr3'!G89,"Yes")+(0.1*COUNTIF('Data-Qtr3'!G89,"N/A"))))),"")</f>
        <v/>
      </c>
      <c r="H90" s="169" t="str">
        <f>IF(M90=1,IF('Data-Qtr3'!Q89,0.1,IF(ISBLANK('Data-Qtr3'!H89),"",((COUNTIF('Data-Qtr3'!H89,"Yes")+(0.1*COUNTIF('Data-Qtr3'!H89,"N/A")))))),"")</f>
        <v/>
      </c>
      <c r="I90" s="173" t="str">
        <f>IF(M90=1,IF(ISBLANK('Data-Qtr3'!I89),"",(COUNTIF('Data-Qtr3'!I89,"Yes")+(0.1*COUNTIF('Data-Qtr3'!I89,"N/A")))),"")</f>
        <v/>
      </c>
      <c r="J90" s="173" t="str">
        <f>IF(M90=1,IF(ISBLANK('Data-Qtr3'!J89),"",(COUNTIF('Data-Qtr3'!J89,"Yes")+(0.1*COUNTIF('Data-Qtr3'!J89,"N/A")))),"")</f>
        <v/>
      </c>
      <c r="K90" s="174" t="str">
        <f>IF(M90=1,IF(ISBLANK('Data-Qtr3'!K89),"",(COUNTIF('Data-Qtr3'!K89,"Yes")+(0.1*COUNTIF('Data-Qtr3'!K89,"N/A")))),"")</f>
        <v/>
      </c>
      <c r="L90" s="119">
        <f>COUNTIF('Data-Qtr3'!C89:K89,"")</f>
        <v>9</v>
      </c>
      <c r="M90" s="74">
        <f>IF('Data-Qtr3'!R89,"",IF(L90&lt;9,1,0))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IF(M91=1,IF('Data-Qtr3'!C90="","",(COUNTIF('Data-Qtr3'!C90,"Yes")+(0.1*COUNTIF('Data-Qtr3'!C90,"N/A")))),"")</f>
        <v/>
      </c>
      <c r="D91" s="172" t="str">
        <f>IF(M91=1,IF(ISBLANK('Data-Qtr3'!D90),"",(COUNTIF('Data-Qtr3'!D90,"Yes")+(0.1*COUNTIF('Data-Qtr3'!D90,"N/A")))),"")</f>
        <v/>
      </c>
      <c r="E91" s="172" t="str">
        <f>IF(M91=1,IF(ISBLANK('Data-Qtr3'!E90),"",(10*COUNTIF('Data-Qtr3'!E90,"Yes, nominated to self-administer")+COUNTIF('Data-Qtr3'!E90,"Yes, nominated NOT to self-administer"))),"")</f>
        <v/>
      </c>
      <c r="F91" s="172" t="str">
        <f>IF(M91=1,IF(ISBLANK('Data-Qtr3'!F90),"",(10*COUNTIF('Data-Qtr3'!F90,"Yes, reported difficulty swallowing medicines")+COUNTIF('Data-Qtr3'!F90,"Yes, reported NO difficulty swallowing medicines"))),"")</f>
        <v/>
      </c>
      <c r="G91" s="168" t="str">
        <f>IF(M91=1,IF('Data-Qtr3'!P90,0.1,IF(ISBLANK('Data-Qtr3'!G90),"",(COUNTIF('Data-Qtr3'!G90,"Yes")+(0.1*COUNTIF('Data-Qtr3'!G90,"N/A"))))),"")</f>
        <v/>
      </c>
      <c r="H91" s="169" t="str">
        <f>IF(M91=1,IF('Data-Qtr3'!Q90,0.1,IF(ISBLANK('Data-Qtr3'!H90),"",((COUNTIF('Data-Qtr3'!H90,"Yes")+(0.1*COUNTIF('Data-Qtr3'!H90,"N/A")))))),"")</f>
        <v/>
      </c>
      <c r="I91" s="173" t="str">
        <f>IF(M91=1,IF(ISBLANK('Data-Qtr3'!I90),"",(COUNTIF('Data-Qtr3'!I90,"Yes")+(0.1*COUNTIF('Data-Qtr3'!I90,"N/A")))),"")</f>
        <v/>
      </c>
      <c r="J91" s="173" t="str">
        <f>IF(M91=1,IF(ISBLANK('Data-Qtr3'!J90),"",(COUNTIF('Data-Qtr3'!J90,"Yes")+(0.1*COUNTIF('Data-Qtr3'!J90,"N/A")))),"")</f>
        <v/>
      </c>
      <c r="K91" s="174" t="str">
        <f>IF(M91=1,IF(ISBLANK('Data-Qtr3'!K90),"",(COUNTIF('Data-Qtr3'!K90,"Yes")+(0.1*COUNTIF('Data-Qtr3'!K90,"N/A")))),"")</f>
        <v/>
      </c>
      <c r="L91" s="119">
        <f>COUNTIF('Data-Qtr3'!C90:K90,"")</f>
        <v>9</v>
      </c>
      <c r="M91" s="74">
        <f>IF('Data-Qtr3'!R90,"",IF(L91&lt;9,1,0))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IF(M92=1,IF('Data-Qtr3'!C91="","",(COUNTIF('Data-Qtr3'!C91,"Yes")+(0.1*COUNTIF('Data-Qtr3'!C91,"N/A")))),"")</f>
        <v/>
      </c>
      <c r="D92" s="172" t="str">
        <f>IF(M92=1,IF(ISBLANK('Data-Qtr3'!D91),"",(COUNTIF('Data-Qtr3'!D91,"Yes")+(0.1*COUNTIF('Data-Qtr3'!D91,"N/A")))),"")</f>
        <v/>
      </c>
      <c r="E92" s="172" t="str">
        <f>IF(M92=1,IF(ISBLANK('Data-Qtr3'!E91),"",(10*COUNTIF('Data-Qtr3'!E91,"Yes, nominated to self-administer")+COUNTIF('Data-Qtr3'!E91,"Yes, nominated NOT to self-administer"))),"")</f>
        <v/>
      </c>
      <c r="F92" s="172" t="str">
        <f>IF(M92=1,IF(ISBLANK('Data-Qtr3'!F91),"",(10*COUNTIF('Data-Qtr3'!F91,"Yes, reported difficulty swallowing medicines")+COUNTIF('Data-Qtr3'!F91,"Yes, reported NO difficulty swallowing medicines"))),"")</f>
        <v/>
      </c>
      <c r="G92" s="168" t="str">
        <f>IF(M92=1,IF('Data-Qtr3'!P91,0.1,IF(ISBLANK('Data-Qtr3'!G91),"",(COUNTIF('Data-Qtr3'!G91,"Yes")+(0.1*COUNTIF('Data-Qtr3'!G91,"N/A"))))),"")</f>
        <v/>
      </c>
      <c r="H92" s="169" t="str">
        <f>IF(M92=1,IF('Data-Qtr3'!Q91,0.1,IF(ISBLANK('Data-Qtr3'!H91),"",((COUNTIF('Data-Qtr3'!H91,"Yes")+(0.1*COUNTIF('Data-Qtr3'!H91,"N/A")))))),"")</f>
        <v/>
      </c>
      <c r="I92" s="173" t="str">
        <f>IF(M92=1,IF(ISBLANK('Data-Qtr3'!I91),"",(COUNTIF('Data-Qtr3'!I91,"Yes")+(0.1*COUNTIF('Data-Qtr3'!I91,"N/A")))),"")</f>
        <v/>
      </c>
      <c r="J92" s="173" t="str">
        <f>IF(M92=1,IF(ISBLANK('Data-Qtr3'!J91),"",(COUNTIF('Data-Qtr3'!J91,"Yes")+(0.1*COUNTIF('Data-Qtr3'!J91,"N/A")))),"")</f>
        <v/>
      </c>
      <c r="K92" s="174" t="str">
        <f>IF(M92=1,IF(ISBLANK('Data-Qtr3'!K91),"",(COUNTIF('Data-Qtr3'!K91,"Yes")+(0.1*COUNTIF('Data-Qtr3'!K91,"N/A")))),"")</f>
        <v/>
      </c>
      <c r="L92" s="119">
        <f>COUNTIF('Data-Qtr3'!C91:K91,"")</f>
        <v>9</v>
      </c>
      <c r="M92" s="74">
        <f>IF('Data-Qtr3'!R91,"",IF(L92&lt;9,1,0))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IF(M93=1,IF('Data-Qtr3'!C92="","",(COUNTIF('Data-Qtr3'!C92,"Yes")+(0.1*COUNTIF('Data-Qtr3'!C92,"N/A")))),"")</f>
        <v/>
      </c>
      <c r="D93" s="172" t="str">
        <f>IF(M93=1,IF(ISBLANK('Data-Qtr3'!D92),"",(COUNTIF('Data-Qtr3'!D92,"Yes")+(0.1*COUNTIF('Data-Qtr3'!D92,"N/A")))),"")</f>
        <v/>
      </c>
      <c r="E93" s="172" t="str">
        <f>IF(M93=1,IF(ISBLANK('Data-Qtr3'!E92),"",(10*COUNTIF('Data-Qtr3'!E92,"Yes, nominated to self-administer")+COUNTIF('Data-Qtr3'!E92,"Yes, nominated NOT to self-administer"))),"")</f>
        <v/>
      </c>
      <c r="F93" s="172" t="str">
        <f>IF(M93=1,IF(ISBLANK('Data-Qtr3'!F92),"",(10*COUNTIF('Data-Qtr3'!F92,"Yes, reported difficulty swallowing medicines")+COUNTIF('Data-Qtr3'!F92,"Yes, reported NO difficulty swallowing medicines"))),"")</f>
        <v/>
      </c>
      <c r="G93" s="168" t="str">
        <f>IF(M93=1,IF('Data-Qtr3'!P92,0.1,IF(ISBLANK('Data-Qtr3'!G92),"",(COUNTIF('Data-Qtr3'!G92,"Yes")+(0.1*COUNTIF('Data-Qtr3'!G92,"N/A"))))),"")</f>
        <v/>
      </c>
      <c r="H93" s="169" t="str">
        <f>IF(M93=1,IF('Data-Qtr3'!Q92,0.1,IF(ISBLANK('Data-Qtr3'!H92),"",((COUNTIF('Data-Qtr3'!H92,"Yes")+(0.1*COUNTIF('Data-Qtr3'!H92,"N/A")))))),"")</f>
        <v/>
      </c>
      <c r="I93" s="173" t="str">
        <f>IF(M93=1,IF(ISBLANK('Data-Qtr3'!I92),"",(COUNTIF('Data-Qtr3'!I92,"Yes")+(0.1*COUNTIF('Data-Qtr3'!I92,"N/A")))),"")</f>
        <v/>
      </c>
      <c r="J93" s="173" t="str">
        <f>IF(M93=1,IF(ISBLANK('Data-Qtr3'!J92),"",(COUNTIF('Data-Qtr3'!J92,"Yes")+(0.1*COUNTIF('Data-Qtr3'!J92,"N/A")))),"")</f>
        <v/>
      </c>
      <c r="K93" s="174" t="str">
        <f>IF(M93=1,IF(ISBLANK('Data-Qtr3'!K92),"",(COUNTIF('Data-Qtr3'!K92,"Yes")+(0.1*COUNTIF('Data-Qtr3'!K92,"N/A")))),"")</f>
        <v/>
      </c>
      <c r="L93" s="119">
        <f>COUNTIF('Data-Qtr3'!C92:K92,"")</f>
        <v>9</v>
      </c>
      <c r="M93" s="74">
        <f>IF('Data-Qtr3'!R92,"",IF(L93&lt;9,1,0))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IF(M94=1,IF('Data-Qtr3'!C93="","",(COUNTIF('Data-Qtr3'!C93,"Yes")+(0.1*COUNTIF('Data-Qtr3'!C93,"N/A")))),"")</f>
        <v/>
      </c>
      <c r="D94" s="172" t="str">
        <f>IF(M94=1,IF(ISBLANK('Data-Qtr3'!D93),"",(COUNTIF('Data-Qtr3'!D93,"Yes")+(0.1*COUNTIF('Data-Qtr3'!D93,"N/A")))),"")</f>
        <v/>
      </c>
      <c r="E94" s="172" t="str">
        <f>IF(M94=1,IF(ISBLANK('Data-Qtr3'!E93),"",(10*COUNTIF('Data-Qtr3'!E93,"Yes, nominated to self-administer")+COUNTIF('Data-Qtr3'!E93,"Yes, nominated NOT to self-administer"))),"")</f>
        <v/>
      </c>
      <c r="F94" s="172" t="str">
        <f>IF(M94=1,IF(ISBLANK('Data-Qtr3'!F93),"",(10*COUNTIF('Data-Qtr3'!F93,"Yes, reported difficulty swallowing medicines")+COUNTIF('Data-Qtr3'!F93,"Yes, reported NO difficulty swallowing medicines"))),"")</f>
        <v/>
      </c>
      <c r="G94" s="168" t="str">
        <f>IF(M94=1,IF('Data-Qtr3'!P93,0.1,IF(ISBLANK('Data-Qtr3'!G93),"",(COUNTIF('Data-Qtr3'!G93,"Yes")+(0.1*COUNTIF('Data-Qtr3'!G93,"N/A"))))),"")</f>
        <v/>
      </c>
      <c r="H94" s="169" t="str">
        <f>IF(M94=1,IF('Data-Qtr3'!Q93,0.1,IF(ISBLANK('Data-Qtr3'!H93),"",((COUNTIF('Data-Qtr3'!H93,"Yes")+(0.1*COUNTIF('Data-Qtr3'!H93,"N/A")))))),"")</f>
        <v/>
      </c>
      <c r="I94" s="173" t="str">
        <f>IF(M94=1,IF(ISBLANK('Data-Qtr3'!I93),"",(COUNTIF('Data-Qtr3'!I93,"Yes")+(0.1*COUNTIF('Data-Qtr3'!I93,"N/A")))),"")</f>
        <v/>
      </c>
      <c r="J94" s="173" t="str">
        <f>IF(M94=1,IF(ISBLANK('Data-Qtr3'!J93),"",(COUNTIF('Data-Qtr3'!J93,"Yes")+(0.1*COUNTIF('Data-Qtr3'!J93,"N/A")))),"")</f>
        <v/>
      </c>
      <c r="K94" s="174" t="str">
        <f>IF(M94=1,IF(ISBLANK('Data-Qtr3'!K93),"",(COUNTIF('Data-Qtr3'!K93,"Yes")+(0.1*COUNTIF('Data-Qtr3'!K93,"N/A")))),"")</f>
        <v/>
      </c>
      <c r="L94" s="119">
        <f>COUNTIF('Data-Qtr3'!C93:K93,"")</f>
        <v>9</v>
      </c>
      <c r="M94" s="74">
        <f>IF('Data-Qtr3'!R93,"",IF(L94&lt;9,1,0))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IF(M95=1,IF('Data-Qtr3'!C94="","",(COUNTIF('Data-Qtr3'!C94,"Yes")+(0.1*COUNTIF('Data-Qtr3'!C94,"N/A")))),"")</f>
        <v/>
      </c>
      <c r="D95" s="172" t="str">
        <f>IF(M95=1,IF(ISBLANK('Data-Qtr3'!D94),"",(COUNTIF('Data-Qtr3'!D94,"Yes")+(0.1*COUNTIF('Data-Qtr3'!D94,"N/A")))),"")</f>
        <v/>
      </c>
      <c r="E95" s="172" t="str">
        <f>IF(M95=1,IF(ISBLANK('Data-Qtr3'!E94),"",(10*COUNTIF('Data-Qtr3'!E94,"Yes, nominated to self-administer")+COUNTIF('Data-Qtr3'!E94,"Yes, nominated NOT to self-administer"))),"")</f>
        <v/>
      </c>
      <c r="F95" s="172" t="str">
        <f>IF(M95=1,IF(ISBLANK('Data-Qtr3'!F94),"",(10*COUNTIF('Data-Qtr3'!F94,"Yes, reported difficulty swallowing medicines")+COUNTIF('Data-Qtr3'!F94,"Yes, reported NO difficulty swallowing medicines"))),"")</f>
        <v/>
      </c>
      <c r="G95" s="168" t="str">
        <f>IF(M95=1,IF('Data-Qtr3'!P94,0.1,IF(ISBLANK('Data-Qtr3'!G94),"",(COUNTIF('Data-Qtr3'!G94,"Yes")+(0.1*COUNTIF('Data-Qtr3'!G94,"N/A"))))),"")</f>
        <v/>
      </c>
      <c r="H95" s="169" t="str">
        <f>IF(M95=1,IF('Data-Qtr3'!Q94,0.1,IF(ISBLANK('Data-Qtr3'!H94),"",((COUNTIF('Data-Qtr3'!H94,"Yes")+(0.1*COUNTIF('Data-Qtr3'!H94,"N/A")))))),"")</f>
        <v/>
      </c>
      <c r="I95" s="173" t="str">
        <f>IF(M95=1,IF(ISBLANK('Data-Qtr3'!I94),"",(COUNTIF('Data-Qtr3'!I94,"Yes")+(0.1*COUNTIF('Data-Qtr3'!I94,"N/A")))),"")</f>
        <v/>
      </c>
      <c r="J95" s="173" t="str">
        <f>IF(M95=1,IF(ISBLANK('Data-Qtr3'!J94),"",(COUNTIF('Data-Qtr3'!J94,"Yes")+(0.1*COUNTIF('Data-Qtr3'!J94,"N/A")))),"")</f>
        <v/>
      </c>
      <c r="K95" s="174" t="str">
        <f>IF(M95=1,IF(ISBLANK('Data-Qtr3'!K94),"",(COUNTIF('Data-Qtr3'!K94,"Yes")+(0.1*COUNTIF('Data-Qtr3'!K94,"N/A")))),"")</f>
        <v/>
      </c>
      <c r="L95" s="149">
        <f>COUNTIF('Data-Qtr3'!C94:K94,"")</f>
        <v>9</v>
      </c>
      <c r="M95" s="74">
        <f>IF('Data-Qtr3'!R94,"",IF(L95&lt;9,1,0))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IF(M96=1,IF('Data-Qtr3'!C95="","",(COUNTIF('Data-Qtr3'!C95,"Yes")+(0.1*COUNTIF('Data-Qtr3'!C95,"N/A")))),"")</f>
        <v/>
      </c>
      <c r="D96" s="172" t="str">
        <f>IF(M96=1,IF(ISBLANK('Data-Qtr3'!D95),"",(COUNTIF('Data-Qtr3'!D95,"Yes")+(0.1*COUNTIF('Data-Qtr3'!D95,"N/A")))),"")</f>
        <v/>
      </c>
      <c r="E96" s="172" t="str">
        <f>IF(M96=1,IF(ISBLANK('Data-Qtr3'!E95),"",(10*COUNTIF('Data-Qtr3'!E95,"Yes, nominated to self-administer")+COUNTIF('Data-Qtr3'!E95,"Yes, nominated NOT to self-administer"))),"")</f>
        <v/>
      </c>
      <c r="F96" s="172" t="str">
        <f>IF(M96=1,IF(ISBLANK('Data-Qtr3'!F95),"",(10*COUNTIF('Data-Qtr3'!F95,"Yes, reported difficulty swallowing medicines")+COUNTIF('Data-Qtr3'!F95,"Yes, reported NO difficulty swallowing medicines"))),"")</f>
        <v/>
      </c>
      <c r="G96" s="168" t="str">
        <f>IF(M96=1,IF('Data-Qtr3'!P95,0.1,IF(ISBLANK('Data-Qtr3'!G95),"",(COUNTIF('Data-Qtr3'!G95,"Yes")+(0.1*COUNTIF('Data-Qtr3'!G95,"N/A"))))),"")</f>
        <v/>
      </c>
      <c r="H96" s="169" t="str">
        <f>IF(M96=1,IF('Data-Qtr3'!Q95,0.1,IF(ISBLANK('Data-Qtr3'!H95),"",((COUNTIF('Data-Qtr3'!H95,"Yes")+(0.1*COUNTIF('Data-Qtr3'!H95,"N/A")))))),"")</f>
        <v/>
      </c>
      <c r="I96" s="173" t="str">
        <f>IF(M96=1,IF(ISBLANK('Data-Qtr3'!I95),"",(COUNTIF('Data-Qtr3'!I95,"Yes")+(0.1*COUNTIF('Data-Qtr3'!I95,"N/A")))),"")</f>
        <v/>
      </c>
      <c r="J96" s="173" t="str">
        <f>IF(M96=1,IF(ISBLANK('Data-Qtr3'!J95),"",(COUNTIF('Data-Qtr3'!J95,"Yes")+(0.1*COUNTIF('Data-Qtr3'!J95,"N/A")))),"")</f>
        <v/>
      </c>
      <c r="K96" s="174" t="str">
        <f>IF(M96=1,IF(ISBLANK('Data-Qtr3'!K95),"",(COUNTIF('Data-Qtr3'!K95,"Yes")+(0.1*COUNTIF('Data-Qtr3'!K95,"N/A")))),"")</f>
        <v/>
      </c>
      <c r="L96" s="119">
        <f>COUNTIF('Data-Qtr3'!C95:K95,"")</f>
        <v>9</v>
      </c>
      <c r="M96" s="74">
        <f>IF('Data-Qtr3'!R95,"",IF(L96&lt;9,1,0))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IF(M97=1,IF('Data-Qtr3'!C96="","",(COUNTIF('Data-Qtr3'!C96,"Yes")+(0.1*COUNTIF('Data-Qtr3'!C96,"N/A")))),"")</f>
        <v/>
      </c>
      <c r="D97" s="172" t="str">
        <f>IF(M97=1,IF(ISBLANK('Data-Qtr3'!D96),"",(COUNTIF('Data-Qtr3'!D96,"Yes")+(0.1*COUNTIF('Data-Qtr3'!D96,"N/A")))),"")</f>
        <v/>
      </c>
      <c r="E97" s="172" t="str">
        <f>IF(M97=1,IF(ISBLANK('Data-Qtr3'!E96),"",(10*COUNTIF('Data-Qtr3'!E96,"Yes, nominated to self-administer")+COUNTIF('Data-Qtr3'!E96,"Yes, nominated NOT to self-administer"))),"")</f>
        <v/>
      </c>
      <c r="F97" s="172" t="str">
        <f>IF(M97=1,IF(ISBLANK('Data-Qtr3'!F96),"",(10*COUNTIF('Data-Qtr3'!F96,"Yes, reported difficulty swallowing medicines")+COUNTIF('Data-Qtr3'!F96,"Yes, reported NO difficulty swallowing medicines"))),"")</f>
        <v/>
      </c>
      <c r="G97" s="168" t="str">
        <f>IF(M97=1,IF('Data-Qtr3'!P96,0.1,IF(ISBLANK('Data-Qtr3'!G96),"",(COUNTIF('Data-Qtr3'!G96,"Yes")+(0.1*COUNTIF('Data-Qtr3'!G96,"N/A"))))),"")</f>
        <v/>
      </c>
      <c r="H97" s="169" t="str">
        <f>IF(M97=1,IF('Data-Qtr3'!Q96,0.1,IF(ISBLANK('Data-Qtr3'!H96),"",((COUNTIF('Data-Qtr3'!H96,"Yes")+(0.1*COUNTIF('Data-Qtr3'!H96,"N/A")))))),"")</f>
        <v/>
      </c>
      <c r="I97" s="173" t="str">
        <f>IF(M97=1,IF(ISBLANK('Data-Qtr3'!I96),"",(COUNTIF('Data-Qtr3'!I96,"Yes")+(0.1*COUNTIF('Data-Qtr3'!I96,"N/A")))),"")</f>
        <v/>
      </c>
      <c r="J97" s="173" t="str">
        <f>IF(M97=1,IF(ISBLANK('Data-Qtr3'!J96),"",(COUNTIF('Data-Qtr3'!J96,"Yes")+(0.1*COUNTIF('Data-Qtr3'!J96,"N/A")))),"")</f>
        <v/>
      </c>
      <c r="K97" s="174" t="str">
        <f>IF(M97=1,IF(ISBLANK('Data-Qtr3'!K96),"",(COUNTIF('Data-Qtr3'!K96,"Yes")+(0.1*COUNTIF('Data-Qtr3'!K96,"N/A")))),"")</f>
        <v/>
      </c>
      <c r="L97" s="119">
        <f>COUNTIF('Data-Qtr3'!C96:K96,"")</f>
        <v>9</v>
      </c>
      <c r="M97" s="74">
        <f>IF('Data-Qtr3'!R96,"",IF(L97&lt;9,1,0))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IF(M98=1,IF('Data-Qtr3'!C97="","",(COUNTIF('Data-Qtr3'!C97,"Yes")+(0.1*COUNTIF('Data-Qtr3'!C97,"N/A")))),"")</f>
        <v/>
      </c>
      <c r="D98" s="172" t="str">
        <f>IF(M98=1,IF(ISBLANK('Data-Qtr3'!D97),"",(COUNTIF('Data-Qtr3'!D97,"Yes")+(0.1*COUNTIF('Data-Qtr3'!D97,"N/A")))),"")</f>
        <v/>
      </c>
      <c r="E98" s="172" t="str">
        <f>IF(M98=1,IF(ISBLANK('Data-Qtr3'!E97),"",(10*COUNTIF('Data-Qtr3'!E97,"Yes, nominated to self-administer")+COUNTIF('Data-Qtr3'!E97,"Yes, nominated NOT to self-administer"))),"")</f>
        <v/>
      </c>
      <c r="F98" s="172" t="str">
        <f>IF(M98=1,IF(ISBLANK('Data-Qtr3'!F97),"",(10*COUNTIF('Data-Qtr3'!F97,"Yes, reported difficulty swallowing medicines")+COUNTIF('Data-Qtr3'!F97,"Yes, reported NO difficulty swallowing medicines"))),"")</f>
        <v/>
      </c>
      <c r="G98" s="168" t="str">
        <f>IF(M98=1,IF('Data-Qtr3'!P97,0.1,IF(ISBLANK('Data-Qtr3'!G97),"",(COUNTIF('Data-Qtr3'!G97,"Yes")+(0.1*COUNTIF('Data-Qtr3'!G97,"N/A"))))),"")</f>
        <v/>
      </c>
      <c r="H98" s="169" t="str">
        <f>IF(M98=1,IF('Data-Qtr3'!Q97,0.1,IF(ISBLANK('Data-Qtr3'!H97),"",((COUNTIF('Data-Qtr3'!H97,"Yes")+(0.1*COUNTIF('Data-Qtr3'!H97,"N/A")))))),"")</f>
        <v/>
      </c>
      <c r="I98" s="173" t="str">
        <f>IF(M98=1,IF(ISBLANK('Data-Qtr3'!I97),"",(COUNTIF('Data-Qtr3'!I97,"Yes")+(0.1*COUNTIF('Data-Qtr3'!I97,"N/A")))),"")</f>
        <v/>
      </c>
      <c r="J98" s="173" t="str">
        <f>IF(M98=1,IF(ISBLANK('Data-Qtr3'!J97),"",(COUNTIF('Data-Qtr3'!J97,"Yes")+(0.1*COUNTIF('Data-Qtr3'!J97,"N/A")))),"")</f>
        <v/>
      </c>
      <c r="K98" s="174" t="str">
        <f>IF(M98=1,IF(ISBLANK('Data-Qtr3'!K97),"",(COUNTIF('Data-Qtr3'!K97,"Yes")+(0.1*COUNTIF('Data-Qtr3'!K97,"N/A")))),"")</f>
        <v/>
      </c>
      <c r="L98" s="119">
        <f>COUNTIF('Data-Qtr3'!C97:K97,"")</f>
        <v>9</v>
      </c>
      <c r="M98" s="74">
        <f>IF('Data-Qtr3'!R97,"",IF(L98&lt;9,1,0))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IF(M99=1,IF('Data-Qtr3'!C98="","",(COUNTIF('Data-Qtr3'!C98,"Yes")+(0.1*COUNTIF('Data-Qtr3'!C98,"N/A")))),"")</f>
        <v/>
      </c>
      <c r="D99" s="172" t="str">
        <f>IF(M99=1,IF(ISBLANK('Data-Qtr3'!D98),"",(COUNTIF('Data-Qtr3'!D98,"Yes")+(0.1*COUNTIF('Data-Qtr3'!D98,"N/A")))),"")</f>
        <v/>
      </c>
      <c r="E99" s="172" t="str">
        <f>IF(M99=1,IF(ISBLANK('Data-Qtr3'!E98),"",(10*COUNTIF('Data-Qtr3'!E98,"Yes, nominated to self-administer")+COUNTIF('Data-Qtr3'!E98,"Yes, nominated NOT to self-administer"))),"")</f>
        <v/>
      </c>
      <c r="F99" s="172" t="str">
        <f>IF(M99=1,IF(ISBLANK('Data-Qtr3'!F98),"",(10*COUNTIF('Data-Qtr3'!F98,"Yes, reported difficulty swallowing medicines")+COUNTIF('Data-Qtr3'!F98,"Yes, reported NO difficulty swallowing medicines"))),"")</f>
        <v/>
      </c>
      <c r="G99" s="168" t="str">
        <f>IF(M99=1,IF('Data-Qtr3'!P98,0.1,IF(ISBLANK('Data-Qtr3'!G98),"",(COUNTIF('Data-Qtr3'!G98,"Yes")+(0.1*COUNTIF('Data-Qtr3'!G98,"N/A"))))),"")</f>
        <v/>
      </c>
      <c r="H99" s="169" t="str">
        <f>IF(M99=1,IF('Data-Qtr3'!Q98,0.1,IF(ISBLANK('Data-Qtr3'!H98),"",((COUNTIF('Data-Qtr3'!H98,"Yes")+(0.1*COUNTIF('Data-Qtr3'!H98,"N/A")))))),"")</f>
        <v/>
      </c>
      <c r="I99" s="173" t="str">
        <f>IF(M99=1,IF(ISBLANK('Data-Qtr3'!I98),"",(COUNTIF('Data-Qtr3'!I98,"Yes")+(0.1*COUNTIF('Data-Qtr3'!I98,"N/A")))),"")</f>
        <v/>
      </c>
      <c r="J99" s="173" t="str">
        <f>IF(M99=1,IF(ISBLANK('Data-Qtr3'!J98),"",(COUNTIF('Data-Qtr3'!J98,"Yes")+(0.1*COUNTIF('Data-Qtr3'!J98,"N/A")))),"")</f>
        <v/>
      </c>
      <c r="K99" s="174" t="str">
        <f>IF(M99=1,IF(ISBLANK('Data-Qtr3'!K98),"",(COUNTIF('Data-Qtr3'!K98,"Yes")+(0.1*COUNTIF('Data-Qtr3'!K98,"N/A")))),"")</f>
        <v/>
      </c>
      <c r="L99" s="119">
        <f>COUNTIF('Data-Qtr3'!C98:K98,"")</f>
        <v>9</v>
      </c>
      <c r="M99" s="74">
        <f>IF('Data-Qtr3'!R98,"",IF(L99&lt;9,1,0))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IF(M100=1,IF('Data-Qtr3'!C99="","",(COUNTIF('Data-Qtr3'!C99,"Yes")+(0.1*COUNTIF('Data-Qtr3'!C99,"N/A")))),"")</f>
        <v/>
      </c>
      <c r="D100" s="172" t="str">
        <f>IF(M100=1,IF(ISBLANK('Data-Qtr3'!D99),"",(COUNTIF('Data-Qtr3'!D99,"Yes")+(0.1*COUNTIF('Data-Qtr3'!D99,"N/A")))),"")</f>
        <v/>
      </c>
      <c r="E100" s="172" t="str">
        <f>IF(M100=1,IF(ISBLANK('Data-Qtr3'!E99),"",(10*COUNTIF('Data-Qtr3'!E99,"Yes, nominated to self-administer")+COUNTIF('Data-Qtr3'!E99,"Yes, nominated NOT to self-administer"))),"")</f>
        <v/>
      </c>
      <c r="F100" s="172" t="str">
        <f>IF(M100=1,IF(ISBLANK('Data-Qtr3'!F99),"",(10*COUNTIF('Data-Qtr3'!F99,"Yes, reported difficulty swallowing medicines")+COUNTIF('Data-Qtr3'!F99,"Yes, reported NO difficulty swallowing medicines"))),"")</f>
        <v/>
      </c>
      <c r="G100" s="168" t="str">
        <f>IF(M100=1,IF('Data-Qtr3'!P99,0.1,IF(ISBLANK('Data-Qtr3'!G99),"",(COUNTIF('Data-Qtr3'!G99,"Yes")+(0.1*COUNTIF('Data-Qtr3'!G99,"N/A"))))),"")</f>
        <v/>
      </c>
      <c r="H100" s="169" t="str">
        <f>IF(M100=1,IF('Data-Qtr3'!Q99,0.1,IF(ISBLANK('Data-Qtr3'!H99),"",((COUNTIF('Data-Qtr3'!H99,"Yes")+(0.1*COUNTIF('Data-Qtr3'!H99,"N/A")))))),"")</f>
        <v/>
      </c>
      <c r="I100" s="173" t="str">
        <f>IF(M100=1,IF(ISBLANK('Data-Qtr3'!I99),"",(COUNTIF('Data-Qtr3'!I99,"Yes")+(0.1*COUNTIF('Data-Qtr3'!I99,"N/A")))),"")</f>
        <v/>
      </c>
      <c r="J100" s="173" t="str">
        <f>IF(M100=1,IF(ISBLANK('Data-Qtr3'!J99),"",(COUNTIF('Data-Qtr3'!J99,"Yes")+(0.1*COUNTIF('Data-Qtr3'!J99,"N/A")))),"")</f>
        <v/>
      </c>
      <c r="K100" s="174" t="str">
        <f>IF(M100=1,IF(ISBLANK('Data-Qtr3'!K99),"",(COUNTIF('Data-Qtr3'!K99,"Yes")+(0.1*COUNTIF('Data-Qtr3'!K99,"N/A")))),"")</f>
        <v/>
      </c>
      <c r="L100" s="119">
        <f>COUNTIF('Data-Qtr3'!C99:K99,"")</f>
        <v>9</v>
      </c>
      <c r="M100" s="74">
        <f>IF('Data-Qtr3'!R99,"",IF(L100&lt;9,1,0))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IF(M101=1,IF('Data-Qtr3'!C100="","",(COUNTIF('Data-Qtr3'!C100,"Yes")+(0.1*COUNTIF('Data-Qtr3'!C100,"N/A")))),"")</f>
        <v/>
      </c>
      <c r="D101" s="172" t="str">
        <f>IF(M101=1,IF(ISBLANK('Data-Qtr3'!D100),"",(COUNTIF('Data-Qtr3'!D100,"Yes")+(0.1*COUNTIF('Data-Qtr3'!D100,"N/A")))),"")</f>
        <v/>
      </c>
      <c r="E101" s="172" t="str">
        <f>IF(M101=1,IF(ISBLANK('Data-Qtr3'!E100),"",(10*COUNTIF('Data-Qtr3'!E100,"Yes, nominated to self-administer")+COUNTIF('Data-Qtr3'!E100,"Yes, nominated NOT to self-administer"))),"")</f>
        <v/>
      </c>
      <c r="F101" s="172" t="str">
        <f>IF(M101=1,IF(ISBLANK('Data-Qtr3'!F100),"",(10*COUNTIF('Data-Qtr3'!F100,"Yes, reported difficulty swallowing medicines")+COUNTIF('Data-Qtr3'!F100,"Yes, reported NO difficulty swallowing medicines"))),"")</f>
        <v/>
      </c>
      <c r="G101" s="168" t="str">
        <f>IF(M101=1,IF('Data-Qtr3'!P100,0.1,IF(ISBLANK('Data-Qtr3'!G100),"",(COUNTIF('Data-Qtr3'!G100,"Yes")+(0.1*COUNTIF('Data-Qtr3'!G100,"N/A"))))),"")</f>
        <v/>
      </c>
      <c r="H101" s="169" t="str">
        <f>IF(M101=1,IF('Data-Qtr3'!Q100,0.1,IF(ISBLANK('Data-Qtr3'!H100),"",((COUNTIF('Data-Qtr3'!H100,"Yes")+(0.1*COUNTIF('Data-Qtr3'!H100,"N/A")))))),"")</f>
        <v/>
      </c>
      <c r="I101" s="173" t="str">
        <f>IF(M101=1,IF(ISBLANK('Data-Qtr3'!I100),"",(COUNTIF('Data-Qtr3'!I100,"Yes")+(0.1*COUNTIF('Data-Qtr3'!I100,"N/A")))),"")</f>
        <v/>
      </c>
      <c r="J101" s="173" t="str">
        <f>IF(M101=1,IF(ISBLANK('Data-Qtr3'!J100),"",(COUNTIF('Data-Qtr3'!J100,"Yes")+(0.1*COUNTIF('Data-Qtr3'!J100,"N/A")))),"")</f>
        <v/>
      </c>
      <c r="K101" s="174" t="str">
        <f>IF(M101=1,IF(ISBLANK('Data-Qtr3'!K100),"",(COUNTIF('Data-Qtr3'!K100,"Yes")+(0.1*COUNTIF('Data-Qtr3'!K100,"N/A")))),"")</f>
        <v/>
      </c>
      <c r="L101" s="119">
        <f>COUNTIF('Data-Qtr3'!C100:K100,"")</f>
        <v>9</v>
      </c>
      <c r="M101" s="74">
        <f>IF('Data-Qtr3'!R100,"",IF(L101&lt;9,1,0))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IF(M102=1,IF('Data-Qtr3'!C101="","",(COUNTIF('Data-Qtr3'!C101,"Yes")+(0.1*COUNTIF('Data-Qtr3'!C101,"N/A")))),"")</f>
        <v/>
      </c>
      <c r="D102" s="172" t="str">
        <f>IF(M102=1,IF(ISBLANK('Data-Qtr3'!D101),"",(COUNTIF('Data-Qtr3'!D101,"Yes")+(0.1*COUNTIF('Data-Qtr3'!D101,"N/A")))),"")</f>
        <v/>
      </c>
      <c r="E102" s="172" t="str">
        <f>IF(M102=1,IF(ISBLANK('Data-Qtr3'!E101),"",(10*COUNTIF('Data-Qtr3'!E101,"Yes, nominated to self-administer")+COUNTIF('Data-Qtr3'!E101,"Yes, nominated NOT to self-administer"))),"")</f>
        <v/>
      </c>
      <c r="F102" s="172" t="str">
        <f>IF(M102=1,IF(ISBLANK('Data-Qtr3'!F101),"",(10*COUNTIF('Data-Qtr3'!F101,"Yes, reported difficulty swallowing medicines")+COUNTIF('Data-Qtr3'!F101,"Yes, reported NO difficulty swallowing medicines"))),"")</f>
        <v/>
      </c>
      <c r="G102" s="168" t="str">
        <f>IF(M102=1,IF('Data-Qtr3'!P101,0.1,IF(ISBLANK('Data-Qtr3'!G101),"",(COUNTIF('Data-Qtr3'!G101,"Yes")+(0.1*COUNTIF('Data-Qtr3'!G101,"N/A"))))),"")</f>
        <v/>
      </c>
      <c r="H102" s="169" t="str">
        <f>IF(M102=1,IF('Data-Qtr3'!Q101,0.1,IF(ISBLANK('Data-Qtr3'!H101),"",((COUNTIF('Data-Qtr3'!H101,"Yes")+(0.1*COUNTIF('Data-Qtr3'!H101,"N/A")))))),"")</f>
        <v/>
      </c>
      <c r="I102" s="173" t="str">
        <f>IF(M102=1,IF(ISBLANK('Data-Qtr3'!I101),"",(COUNTIF('Data-Qtr3'!I101,"Yes")+(0.1*COUNTIF('Data-Qtr3'!I101,"N/A")))),"")</f>
        <v/>
      </c>
      <c r="J102" s="173" t="str">
        <f>IF(M102=1,IF(ISBLANK('Data-Qtr3'!J101),"",(COUNTIF('Data-Qtr3'!J101,"Yes")+(0.1*COUNTIF('Data-Qtr3'!J101,"N/A")))),"")</f>
        <v/>
      </c>
      <c r="K102" s="174" t="str">
        <f>IF(M102=1,IF(ISBLANK('Data-Qtr3'!K101),"",(COUNTIF('Data-Qtr3'!K101,"Yes")+(0.1*COUNTIF('Data-Qtr3'!K101,"N/A")))),"")</f>
        <v/>
      </c>
      <c r="L102" s="119">
        <f>COUNTIF('Data-Qtr3'!C101:K101,"")</f>
        <v>9</v>
      </c>
      <c r="M102" s="74">
        <f>IF('Data-Qtr3'!R101,"",IF(L102&lt;9,1,0))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IF(M103=1,IF('Data-Qtr3'!C102="","",(COUNTIF('Data-Qtr3'!C102,"Yes")+(0.1*COUNTIF('Data-Qtr3'!C102,"N/A")))),"")</f>
        <v/>
      </c>
      <c r="D103" s="172" t="str">
        <f>IF(M103=1,IF(ISBLANK('Data-Qtr3'!D102),"",(COUNTIF('Data-Qtr3'!D102,"Yes")+(0.1*COUNTIF('Data-Qtr3'!D102,"N/A")))),"")</f>
        <v/>
      </c>
      <c r="E103" s="172" t="str">
        <f>IF(M103=1,IF(ISBLANK('Data-Qtr3'!E102),"",(10*COUNTIF('Data-Qtr3'!E102,"Yes, nominated to self-administer")+COUNTIF('Data-Qtr3'!E102,"Yes, nominated NOT to self-administer"))),"")</f>
        <v/>
      </c>
      <c r="F103" s="172" t="str">
        <f>IF(M103=1,IF(ISBLANK('Data-Qtr3'!F102),"",(10*COUNTIF('Data-Qtr3'!F102,"Yes, reported difficulty swallowing medicines")+COUNTIF('Data-Qtr3'!F102,"Yes, reported NO difficulty swallowing medicines"))),"")</f>
        <v/>
      </c>
      <c r="G103" s="168" t="str">
        <f>IF(M103=1,IF('Data-Qtr3'!P102,0.1,IF(ISBLANK('Data-Qtr3'!G102),"",(COUNTIF('Data-Qtr3'!G102,"Yes")+(0.1*COUNTIF('Data-Qtr3'!G102,"N/A"))))),"")</f>
        <v/>
      </c>
      <c r="H103" s="169" t="str">
        <f>IF(M103=1,IF('Data-Qtr3'!Q102,0.1,IF(ISBLANK('Data-Qtr3'!H102),"",((COUNTIF('Data-Qtr3'!H102,"Yes")+(0.1*COUNTIF('Data-Qtr3'!H102,"N/A")))))),"")</f>
        <v/>
      </c>
      <c r="I103" s="173" t="str">
        <f>IF(M103=1,IF(ISBLANK('Data-Qtr3'!I102),"",(COUNTIF('Data-Qtr3'!I102,"Yes")+(0.1*COUNTIF('Data-Qtr3'!I102,"N/A")))),"")</f>
        <v/>
      </c>
      <c r="J103" s="173" t="str">
        <f>IF(M103=1,IF(ISBLANK('Data-Qtr3'!J102),"",(COUNTIF('Data-Qtr3'!J102,"Yes")+(0.1*COUNTIF('Data-Qtr3'!J102,"N/A")))),"")</f>
        <v/>
      </c>
      <c r="K103" s="174" t="str">
        <f>IF(M103=1,IF(ISBLANK('Data-Qtr3'!K102),"",(COUNTIF('Data-Qtr3'!K102,"Yes")+(0.1*COUNTIF('Data-Qtr3'!K102,"N/A")))),"")</f>
        <v/>
      </c>
      <c r="L103" s="119">
        <f>COUNTIF('Data-Qtr3'!C102:K102,"")</f>
        <v>9</v>
      </c>
      <c r="M103" s="74">
        <f>IF('Data-Qtr3'!R102,"",IF(L103&lt;9,1,0))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IF(M104=1,IF('Data-Qtr3'!C103="","",(COUNTIF('Data-Qtr3'!C103,"Yes")+(0.1*COUNTIF('Data-Qtr3'!C103,"N/A")))),"")</f>
        <v/>
      </c>
      <c r="D104" s="172" t="str">
        <f>IF(M104=1,IF(ISBLANK('Data-Qtr3'!D103),"",(COUNTIF('Data-Qtr3'!D103,"Yes")+(0.1*COUNTIF('Data-Qtr3'!D103,"N/A")))),"")</f>
        <v/>
      </c>
      <c r="E104" s="172" t="str">
        <f>IF(M104=1,IF(ISBLANK('Data-Qtr3'!E103),"",(10*COUNTIF('Data-Qtr3'!E103,"Yes, nominated to self-administer")+COUNTIF('Data-Qtr3'!E103,"Yes, nominated NOT to self-administer"))),"")</f>
        <v/>
      </c>
      <c r="F104" s="172" t="str">
        <f>IF(M104=1,IF(ISBLANK('Data-Qtr3'!F103),"",(10*COUNTIF('Data-Qtr3'!F103,"Yes, reported difficulty swallowing medicines")+COUNTIF('Data-Qtr3'!F103,"Yes, reported NO difficulty swallowing medicines"))),"")</f>
        <v/>
      </c>
      <c r="G104" s="168" t="str">
        <f>IF(M104=1,IF('Data-Qtr3'!P103,0.1,IF(ISBLANK('Data-Qtr3'!G103),"",(COUNTIF('Data-Qtr3'!G103,"Yes")+(0.1*COUNTIF('Data-Qtr3'!G103,"N/A"))))),"")</f>
        <v/>
      </c>
      <c r="H104" s="169" t="str">
        <f>IF(M104=1,IF('Data-Qtr3'!Q103,0.1,IF(ISBLANK('Data-Qtr3'!H103),"",((COUNTIF('Data-Qtr3'!H103,"Yes")+(0.1*COUNTIF('Data-Qtr3'!H103,"N/A")))))),"")</f>
        <v/>
      </c>
      <c r="I104" s="173" t="str">
        <f>IF(M104=1,IF(ISBLANK('Data-Qtr3'!I103),"",(COUNTIF('Data-Qtr3'!I103,"Yes")+(0.1*COUNTIF('Data-Qtr3'!I103,"N/A")))),"")</f>
        <v/>
      </c>
      <c r="J104" s="173" t="str">
        <f>IF(M104=1,IF(ISBLANK('Data-Qtr3'!J103),"",(COUNTIF('Data-Qtr3'!J103,"Yes")+(0.1*COUNTIF('Data-Qtr3'!J103,"N/A")))),"")</f>
        <v/>
      </c>
      <c r="K104" s="174" t="str">
        <f>IF(M104=1,IF(ISBLANK('Data-Qtr3'!K103),"",(COUNTIF('Data-Qtr3'!K103,"Yes")+(0.1*COUNTIF('Data-Qtr3'!K103,"N/A")))),"")</f>
        <v/>
      </c>
      <c r="L104" s="119">
        <f>COUNTIF('Data-Qtr3'!C103:K103,"")</f>
        <v>9</v>
      </c>
      <c r="M104" s="74">
        <f>IF('Data-Qtr3'!R103,"",IF(L104&lt;9,1,0))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IF(M105=1,IF('Data-Qtr3'!C104="","",(COUNTIF('Data-Qtr3'!C104,"Yes")+(0.1*COUNTIF('Data-Qtr3'!C104,"N/A")))),"")</f>
        <v/>
      </c>
      <c r="D105" s="172" t="str">
        <f>IF(M105=1,IF(ISBLANK('Data-Qtr3'!D104),"",(COUNTIF('Data-Qtr3'!D104,"Yes")+(0.1*COUNTIF('Data-Qtr3'!D104,"N/A")))),"")</f>
        <v/>
      </c>
      <c r="E105" s="172" t="str">
        <f>IF(M105=1,IF(ISBLANK('Data-Qtr3'!E104),"",(10*COUNTIF('Data-Qtr3'!E104,"Yes, nominated to self-administer")+COUNTIF('Data-Qtr3'!E104,"Yes, nominated NOT to self-administer"))),"")</f>
        <v/>
      </c>
      <c r="F105" s="172" t="str">
        <f>IF(M105=1,IF(ISBLANK('Data-Qtr3'!F104),"",(10*COUNTIF('Data-Qtr3'!F104,"Yes, reported difficulty swallowing medicines")+COUNTIF('Data-Qtr3'!F104,"Yes, reported NO difficulty swallowing medicines"))),"")</f>
        <v/>
      </c>
      <c r="G105" s="168" t="str">
        <f>IF(M105=1,IF('Data-Qtr3'!P104,0.1,IF(ISBLANK('Data-Qtr3'!G104),"",(COUNTIF('Data-Qtr3'!G104,"Yes")+(0.1*COUNTIF('Data-Qtr3'!G104,"N/A"))))),"")</f>
        <v/>
      </c>
      <c r="H105" s="169" t="str">
        <f>IF(M105=1,IF('Data-Qtr3'!Q104,0.1,IF(ISBLANK('Data-Qtr3'!H104),"",((COUNTIF('Data-Qtr3'!H104,"Yes")+(0.1*COUNTIF('Data-Qtr3'!H104,"N/A")))))),"")</f>
        <v/>
      </c>
      <c r="I105" s="173" t="str">
        <f>IF(M105=1,IF(ISBLANK('Data-Qtr3'!I104),"",(COUNTIF('Data-Qtr3'!I104,"Yes")+(0.1*COUNTIF('Data-Qtr3'!I104,"N/A")))),"")</f>
        <v/>
      </c>
      <c r="J105" s="173" t="str">
        <f>IF(M105=1,IF(ISBLANK('Data-Qtr3'!J104),"",(COUNTIF('Data-Qtr3'!J104,"Yes")+(0.1*COUNTIF('Data-Qtr3'!J104,"N/A")))),"")</f>
        <v/>
      </c>
      <c r="K105" s="174" t="str">
        <f>IF(M105=1,IF(ISBLANK('Data-Qtr3'!K104),"",(COUNTIF('Data-Qtr3'!K104,"Yes")+(0.1*COUNTIF('Data-Qtr3'!K104,"N/A")))),"")</f>
        <v/>
      </c>
      <c r="L105" s="149">
        <f>COUNTIF('Data-Qtr3'!C104:K104,"")</f>
        <v>9</v>
      </c>
      <c r="M105" s="74">
        <f>IF('Data-Qtr3'!R104,"",IF(L105&lt;9,1,0))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IF(M106=1,IF('Data-Qtr3'!C105="","",(COUNTIF('Data-Qtr3'!C105,"Yes")+(0.1*COUNTIF('Data-Qtr3'!C105,"N/A")))),"")</f>
        <v/>
      </c>
      <c r="D106" s="172" t="str">
        <f>IF(M106=1,IF(ISBLANK('Data-Qtr3'!D105),"",(COUNTIF('Data-Qtr3'!D105,"Yes")+(0.1*COUNTIF('Data-Qtr3'!D105,"N/A")))),"")</f>
        <v/>
      </c>
      <c r="E106" s="172" t="str">
        <f>IF(M106=1,IF(ISBLANK('Data-Qtr3'!E105),"",(10*COUNTIF('Data-Qtr3'!E105,"Yes, nominated to self-administer")+COUNTIF('Data-Qtr3'!E105,"Yes, nominated NOT to self-administer"))),"")</f>
        <v/>
      </c>
      <c r="F106" s="172" t="str">
        <f>IF(M106=1,IF(ISBLANK('Data-Qtr3'!F105),"",(10*COUNTIF('Data-Qtr3'!F105,"Yes, reported difficulty swallowing medicines")+COUNTIF('Data-Qtr3'!F105,"Yes, reported NO difficulty swallowing medicines"))),"")</f>
        <v/>
      </c>
      <c r="G106" s="168" t="str">
        <f>IF(M106=1,IF('Data-Qtr3'!P105,0.1,IF(ISBLANK('Data-Qtr3'!G105),"",(COUNTIF('Data-Qtr3'!G105,"Yes")+(0.1*COUNTIF('Data-Qtr3'!G105,"N/A"))))),"")</f>
        <v/>
      </c>
      <c r="H106" s="169" t="str">
        <f>IF(M106=1,IF('Data-Qtr3'!Q105,0.1,IF(ISBLANK('Data-Qtr3'!H105),"",((COUNTIF('Data-Qtr3'!H105,"Yes")+(0.1*COUNTIF('Data-Qtr3'!H105,"N/A")))))),"")</f>
        <v/>
      </c>
      <c r="I106" s="173" t="str">
        <f>IF(M106=1,IF(ISBLANK('Data-Qtr3'!I105),"",(COUNTIF('Data-Qtr3'!I105,"Yes")+(0.1*COUNTIF('Data-Qtr3'!I105,"N/A")))),"")</f>
        <v/>
      </c>
      <c r="J106" s="173" t="str">
        <f>IF(M106=1,IF(ISBLANK('Data-Qtr3'!J105),"",(COUNTIF('Data-Qtr3'!J105,"Yes")+(0.1*COUNTIF('Data-Qtr3'!J105,"N/A")))),"")</f>
        <v/>
      </c>
      <c r="K106" s="174" t="str">
        <f>IF(M106=1,IF(ISBLANK('Data-Qtr3'!K105),"",(COUNTIF('Data-Qtr3'!K105,"Yes")+(0.1*COUNTIF('Data-Qtr3'!K105,"N/A")))),"")</f>
        <v/>
      </c>
      <c r="L106" s="119">
        <f>COUNTIF('Data-Qtr3'!C105:K105,"")</f>
        <v>9</v>
      </c>
      <c r="M106" s="74">
        <f>IF('Data-Qtr3'!R105,"",IF(L106&lt;9,1,0))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IF(M107=1,IF('Data-Qtr3'!C106="","",(COUNTIF('Data-Qtr3'!C106,"Yes")+(0.1*COUNTIF('Data-Qtr3'!C106,"N/A")))),"")</f>
        <v/>
      </c>
      <c r="D107" s="172" t="str">
        <f>IF(M107=1,IF(ISBLANK('Data-Qtr3'!D106),"",(COUNTIF('Data-Qtr3'!D106,"Yes")+(0.1*COUNTIF('Data-Qtr3'!D106,"N/A")))),"")</f>
        <v/>
      </c>
      <c r="E107" s="172" t="str">
        <f>IF(M107=1,IF(ISBLANK('Data-Qtr3'!E106),"",(10*COUNTIF('Data-Qtr3'!E106,"Yes, nominated to self-administer")+COUNTIF('Data-Qtr3'!E106,"Yes, nominated NOT to self-administer"))),"")</f>
        <v/>
      </c>
      <c r="F107" s="172" t="str">
        <f>IF(M107=1,IF(ISBLANK('Data-Qtr3'!F106),"",(10*COUNTIF('Data-Qtr3'!F106,"Yes, reported difficulty swallowing medicines")+COUNTIF('Data-Qtr3'!F106,"Yes, reported NO difficulty swallowing medicines"))),"")</f>
        <v/>
      </c>
      <c r="G107" s="168" t="str">
        <f>IF(M107=1,IF('Data-Qtr3'!P106,0.1,IF(ISBLANK('Data-Qtr3'!G106),"",(COUNTIF('Data-Qtr3'!G106,"Yes")+(0.1*COUNTIF('Data-Qtr3'!G106,"N/A"))))),"")</f>
        <v/>
      </c>
      <c r="H107" s="169" t="str">
        <f>IF(M107=1,IF('Data-Qtr3'!Q106,0.1,IF(ISBLANK('Data-Qtr3'!H106),"",((COUNTIF('Data-Qtr3'!H106,"Yes")+(0.1*COUNTIF('Data-Qtr3'!H106,"N/A")))))),"")</f>
        <v/>
      </c>
      <c r="I107" s="173" t="str">
        <f>IF(M107=1,IF(ISBLANK('Data-Qtr3'!I106),"",(COUNTIF('Data-Qtr3'!I106,"Yes")+(0.1*COUNTIF('Data-Qtr3'!I106,"N/A")))),"")</f>
        <v/>
      </c>
      <c r="J107" s="173" t="str">
        <f>IF(M107=1,IF(ISBLANK('Data-Qtr3'!J106),"",(COUNTIF('Data-Qtr3'!J106,"Yes")+(0.1*COUNTIF('Data-Qtr3'!J106,"N/A")))),"")</f>
        <v/>
      </c>
      <c r="K107" s="174" t="str">
        <f>IF(M107=1,IF(ISBLANK('Data-Qtr3'!K106),"",(COUNTIF('Data-Qtr3'!K106,"Yes")+(0.1*COUNTIF('Data-Qtr3'!K106,"N/A")))),"")</f>
        <v/>
      </c>
      <c r="L107" s="119">
        <f>COUNTIF('Data-Qtr3'!C106:K106,"")</f>
        <v>9</v>
      </c>
      <c r="M107" s="74">
        <f>IF('Data-Qtr3'!R106,"",IF(L107&lt;9,1,0))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IF(M108=1,IF('Data-Qtr3'!C107="","",(COUNTIF('Data-Qtr3'!C107,"Yes")+(0.1*COUNTIF('Data-Qtr3'!C107,"N/A")))),"")</f>
        <v/>
      </c>
      <c r="D108" s="172" t="str">
        <f>IF(M108=1,IF(ISBLANK('Data-Qtr3'!D107),"",(COUNTIF('Data-Qtr3'!D107,"Yes")+(0.1*COUNTIF('Data-Qtr3'!D107,"N/A")))),"")</f>
        <v/>
      </c>
      <c r="E108" s="172" t="str">
        <f>IF(M108=1,IF(ISBLANK('Data-Qtr3'!E107),"",(10*COUNTIF('Data-Qtr3'!E107,"Yes, nominated to self-administer")+COUNTIF('Data-Qtr3'!E107,"Yes, nominated NOT to self-administer"))),"")</f>
        <v/>
      </c>
      <c r="F108" s="172" t="str">
        <f>IF(M108=1,IF(ISBLANK('Data-Qtr3'!F107),"",(10*COUNTIF('Data-Qtr3'!F107,"Yes, reported difficulty swallowing medicines")+COUNTIF('Data-Qtr3'!F107,"Yes, reported NO difficulty swallowing medicines"))),"")</f>
        <v/>
      </c>
      <c r="G108" s="168" t="str">
        <f>IF(M108=1,IF('Data-Qtr3'!P107,0.1,IF(ISBLANK('Data-Qtr3'!G107),"",(COUNTIF('Data-Qtr3'!G107,"Yes")+(0.1*COUNTIF('Data-Qtr3'!G107,"N/A"))))),"")</f>
        <v/>
      </c>
      <c r="H108" s="169" t="str">
        <f>IF(M108=1,IF('Data-Qtr3'!Q107,0.1,IF(ISBLANK('Data-Qtr3'!H107),"",((COUNTIF('Data-Qtr3'!H107,"Yes")+(0.1*COUNTIF('Data-Qtr3'!H107,"N/A")))))),"")</f>
        <v/>
      </c>
      <c r="I108" s="173" t="str">
        <f>IF(M108=1,IF(ISBLANK('Data-Qtr3'!I107),"",(COUNTIF('Data-Qtr3'!I107,"Yes")+(0.1*COUNTIF('Data-Qtr3'!I107,"N/A")))),"")</f>
        <v/>
      </c>
      <c r="J108" s="173" t="str">
        <f>IF(M108=1,IF(ISBLANK('Data-Qtr3'!J107),"",(COUNTIF('Data-Qtr3'!J107,"Yes")+(0.1*COUNTIF('Data-Qtr3'!J107,"N/A")))),"")</f>
        <v/>
      </c>
      <c r="K108" s="174" t="str">
        <f>IF(M108=1,IF(ISBLANK('Data-Qtr3'!K107),"",(COUNTIF('Data-Qtr3'!K107,"Yes")+(0.1*COUNTIF('Data-Qtr3'!K107,"N/A")))),"")</f>
        <v/>
      </c>
      <c r="L108" s="119">
        <f>COUNTIF('Data-Qtr3'!C107:K107,"")</f>
        <v>9</v>
      </c>
      <c r="M108" s="74">
        <f>IF('Data-Qtr3'!R107,"",IF(L108&lt;9,1,0))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IF(M109=1,IF('Data-Qtr3'!C108="","",(COUNTIF('Data-Qtr3'!C108,"Yes")+(0.1*COUNTIF('Data-Qtr3'!C108,"N/A")))),"")</f>
        <v/>
      </c>
      <c r="D109" s="172" t="str">
        <f>IF(M109=1,IF(ISBLANK('Data-Qtr3'!D108),"",(COUNTIF('Data-Qtr3'!D108,"Yes")+(0.1*COUNTIF('Data-Qtr3'!D108,"N/A")))),"")</f>
        <v/>
      </c>
      <c r="E109" s="172" t="str">
        <f>IF(M109=1,IF(ISBLANK('Data-Qtr3'!E108),"",(10*COUNTIF('Data-Qtr3'!E108,"Yes, nominated to self-administer")+COUNTIF('Data-Qtr3'!E108,"Yes, nominated NOT to self-administer"))),"")</f>
        <v/>
      </c>
      <c r="F109" s="172" t="str">
        <f>IF(M109=1,IF(ISBLANK('Data-Qtr3'!F108),"",(10*COUNTIF('Data-Qtr3'!F108,"Yes, reported difficulty swallowing medicines")+COUNTIF('Data-Qtr3'!F108,"Yes, reported NO difficulty swallowing medicines"))),"")</f>
        <v/>
      </c>
      <c r="G109" s="168" t="str">
        <f>IF(M109=1,IF('Data-Qtr3'!P108,0.1,IF(ISBLANK('Data-Qtr3'!G108),"",(COUNTIF('Data-Qtr3'!G108,"Yes")+(0.1*COUNTIF('Data-Qtr3'!G108,"N/A"))))),"")</f>
        <v/>
      </c>
      <c r="H109" s="169" t="str">
        <f>IF(M109=1,IF('Data-Qtr3'!Q108,0.1,IF(ISBLANK('Data-Qtr3'!H108),"",((COUNTIF('Data-Qtr3'!H108,"Yes")+(0.1*COUNTIF('Data-Qtr3'!H108,"N/A")))))),"")</f>
        <v/>
      </c>
      <c r="I109" s="173" t="str">
        <f>IF(M109=1,IF(ISBLANK('Data-Qtr3'!I108),"",(COUNTIF('Data-Qtr3'!I108,"Yes")+(0.1*COUNTIF('Data-Qtr3'!I108,"N/A")))),"")</f>
        <v/>
      </c>
      <c r="J109" s="173" t="str">
        <f>IF(M109=1,IF(ISBLANK('Data-Qtr3'!J108),"",(COUNTIF('Data-Qtr3'!J108,"Yes")+(0.1*COUNTIF('Data-Qtr3'!J108,"N/A")))),"")</f>
        <v/>
      </c>
      <c r="K109" s="174" t="str">
        <f>IF(M109=1,IF(ISBLANK('Data-Qtr3'!K108),"",(COUNTIF('Data-Qtr3'!K108,"Yes")+(0.1*COUNTIF('Data-Qtr3'!K108,"N/A")))),"")</f>
        <v/>
      </c>
      <c r="L109" s="119">
        <f>COUNTIF('Data-Qtr3'!C108:K108,"")</f>
        <v>9</v>
      </c>
      <c r="M109" s="74">
        <f>IF('Data-Qtr3'!R108,"",IF(L109&lt;9,1,0))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IF(M110=1,IF('Data-Qtr3'!C109="","",(COUNTIF('Data-Qtr3'!C109,"Yes")+(0.1*COUNTIF('Data-Qtr3'!C109,"N/A")))),"")</f>
        <v/>
      </c>
      <c r="D110" s="172" t="str">
        <f>IF(M110=1,IF(ISBLANK('Data-Qtr3'!D109),"",(COUNTIF('Data-Qtr3'!D109,"Yes")+(0.1*COUNTIF('Data-Qtr3'!D109,"N/A")))),"")</f>
        <v/>
      </c>
      <c r="E110" s="172" t="str">
        <f>IF(M110=1,IF(ISBLANK('Data-Qtr3'!E109),"",(10*COUNTIF('Data-Qtr3'!E109,"Yes, nominated to self-administer")+COUNTIF('Data-Qtr3'!E109,"Yes, nominated NOT to self-administer"))),"")</f>
        <v/>
      </c>
      <c r="F110" s="172" t="str">
        <f>IF(M110=1,IF(ISBLANK('Data-Qtr3'!F109),"",(10*COUNTIF('Data-Qtr3'!F109,"Yes, reported difficulty swallowing medicines")+COUNTIF('Data-Qtr3'!F109,"Yes, reported NO difficulty swallowing medicines"))),"")</f>
        <v/>
      </c>
      <c r="G110" s="168" t="str">
        <f>IF(M110=1,IF('Data-Qtr3'!P109,0.1,IF(ISBLANK('Data-Qtr3'!G109),"",(COUNTIF('Data-Qtr3'!G109,"Yes")+(0.1*COUNTIF('Data-Qtr3'!G109,"N/A"))))),"")</f>
        <v/>
      </c>
      <c r="H110" s="169" t="str">
        <f>IF(M110=1,IF('Data-Qtr3'!Q109,0.1,IF(ISBLANK('Data-Qtr3'!H109),"",((COUNTIF('Data-Qtr3'!H109,"Yes")+(0.1*COUNTIF('Data-Qtr3'!H109,"N/A")))))),"")</f>
        <v/>
      </c>
      <c r="I110" s="173" t="str">
        <f>IF(M110=1,IF(ISBLANK('Data-Qtr3'!I109),"",(COUNTIF('Data-Qtr3'!I109,"Yes")+(0.1*COUNTIF('Data-Qtr3'!I109,"N/A")))),"")</f>
        <v/>
      </c>
      <c r="J110" s="173" t="str">
        <f>IF(M110=1,IF(ISBLANK('Data-Qtr3'!J109),"",(COUNTIF('Data-Qtr3'!J109,"Yes")+(0.1*COUNTIF('Data-Qtr3'!J109,"N/A")))),"")</f>
        <v/>
      </c>
      <c r="K110" s="174" t="str">
        <f>IF(M110=1,IF(ISBLANK('Data-Qtr3'!K109),"",(COUNTIF('Data-Qtr3'!K109,"Yes")+(0.1*COUNTIF('Data-Qtr3'!K109,"N/A")))),"")</f>
        <v/>
      </c>
      <c r="L110" s="119">
        <f>COUNTIF('Data-Qtr3'!C109:K109,"")</f>
        <v>9</v>
      </c>
      <c r="M110" s="74">
        <f>IF('Data-Qtr3'!R109,"",IF(L110&lt;9,1,0))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IF(M111=1,IF('Data-Qtr3'!C110="","",(COUNTIF('Data-Qtr3'!C110,"Yes")+(0.1*COUNTIF('Data-Qtr3'!C110,"N/A")))),"")</f>
        <v/>
      </c>
      <c r="D111" s="172" t="str">
        <f>IF(M111=1,IF(ISBLANK('Data-Qtr3'!D110),"",(COUNTIF('Data-Qtr3'!D110,"Yes")+(0.1*COUNTIF('Data-Qtr3'!D110,"N/A")))),"")</f>
        <v/>
      </c>
      <c r="E111" s="172" t="str">
        <f>IF(M111=1,IF(ISBLANK('Data-Qtr3'!E110),"",(10*COUNTIF('Data-Qtr3'!E110,"Yes, nominated to self-administer")+COUNTIF('Data-Qtr3'!E110,"Yes, nominated NOT to self-administer"))),"")</f>
        <v/>
      </c>
      <c r="F111" s="172" t="str">
        <f>IF(M111=1,IF(ISBLANK('Data-Qtr3'!F110),"",(10*COUNTIF('Data-Qtr3'!F110,"Yes, reported difficulty swallowing medicines")+COUNTIF('Data-Qtr3'!F110,"Yes, reported NO difficulty swallowing medicines"))),"")</f>
        <v/>
      </c>
      <c r="G111" s="168" t="str">
        <f>IF(M111=1,IF('Data-Qtr3'!P110,0.1,IF(ISBLANK('Data-Qtr3'!G110),"",(COUNTIF('Data-Qtr3'!G110,"Yes")+(0.1*COUNTIF('Data-Qtr3'!G110,"N/A"))))),"")</f>
        <v/>
      </c>
      <c r="H111" s="169" t="str">
        <f>IF(M111=1,IF('Data-Qtr3'!Q110,0.1,IF(ISBLANK('Data-Qtr3'!H110),"",((COUNTIF('Data-Qtr3'!H110,"Yes")+(0.1*COUNTIF('Data-Qtr3'!H110,"N/A")))))),"")</f>
        <v/>
      </c>
      <c r="I111" s="173" t="str">
        <f>IF(M111=1,IF(ISBLANK('Data-Qtr3'!I110),"",(COUNTIF('Data-Qtr3'!I110,"Yes")+(0.1*COUNTIF('Data-Qtr3'!I110,"N/A")))),"")</f>
        <v/>
      </c>
      <c r="J111" s="173" t="str">
        <f>IF(M111=1,IF(ISBLANK('Data-Qtr3'!J110),"",(COUNTIF('Data-Qtr3'!J110,"Yes")+(0.1*COUNTIF('Data-Qtr3'!J110,"N/A")))),"")</f>
        <v/>
      </c>
      <c r="K111" s="174" t="str">
        <f>IF(M111=1,IF(ISBLANK('Data-Qtr3'!K110),"",(COUNTIF('Data-Qtr3'!K110,"Yes")+(0.1*COUNTIF('Data-Qtr3'!K110,"N/A")))),"")</f>
        <v/>
      </c>
      <c r="L111" s="119">
        <f>COUNTIF('Data-Qtr3'!C110:K110,"")</f>
        <v>9</v>
      </c>
      <c r="M111" s="74">
        <f>IF('Data-Qtr3'!R110,"",IF(L111&lt;9,1,0))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IF(M112=1,IF('Data-Qtr3'!C111="","",(COUNTIF('Data-Qtr3'!C111,"Yes")+(0.1*COUNTIF('Data-Qtr3'!C111,"N/A")))),"")</f>
        <v/>
      </c>
      <c r="D112" s="172" t="str">
        <f>IF(M112=1,IF(ISBLANK('Data-Qtr3'!D111),"",(COUNTIF('Data-Qtr3'!D111,"Yes")+(0.1*COUNTIF('Data-Qtr3'!D111,"N/A")))),"")</f>
        <v/>
      </c>
      <c r="E112" s="172" t="str">
        <f>IF(M112=1,IF(ISBLANK('Data-Qtr3'!E111),"",(10*COUNTIF('Data-Qtr3'!E111,"Yes, nominated to self-administer")+COUNTIF('Data-Qtr3'!E111,"Yes, nominated NOT to self-administer"))),"")</f>
        <v/>
      </c>
      <c r="F112" s="172" t="str">
        <f>IF(M112=1,IF(ISBLANK('Data-Qtr3'!F111),"",(10*COUNTIF('Data-Qtr3'!F111,"Yes, reported difficulty swallowing medicines")+COUNTIF('Data-Qtr3'!F111,"Yes, reported NO difficulty swallowing medicines"))),"")</f>
        <v/>
      </c>
      <c r="G112" s="168" t="str">
        <f>IF(M112=1,IF('Data-Qtr3'!P111,0.1,IF(ISBLANK('Data-Qtr3'!G111),"",(COUNTIF('Data-Qtr3'!G111,"Yes")+(0.1*COUNTIF('Data-Qtr3'!G111,"N/A"))))),"")</f>
        <v/>
      </c>
      <c r="H112" s="169" t="str">
        <f>IF(M112=1,IF('Data-Qtr3'!Q111,0.1,IF(ISBLANK('Data-Qtr3'!H111),"",((COUNTIF('Data-Qtr3'!H111,"Yes")+(0.1*COUNTIF('Data-Qtr3'!H111,"N/A")))))),"")</f>
        <v/>
      </c>
      <c r="I112" s="173" t="str">
        <f>IF(M112=1,IF(ISBLANK('Data-Qtr3'!I111),"",(COUNTIF('Data-Qtr3'!I111,"Yes")+(0.1*COUNTIF('Data-Qtr3'!I111,"N/A")))),"")</f>
        <v/>
      </c>
      <c r="J112" s="173" t="str">
        <f>IF(M112=1,IF(ISBLANK('Data-Qtr3'!J111),"",(COUNTIF('Data-Qtr3'!J111,"Yes")+(0.1*COUNTIF('Data-Qtr3'!J111,"N/A")))),"")</f>
        <v/>
      </c>
      <c r="K112" s="174" t="str">
        <f>IF(M112=1,IF(ISBLANK('Data-Qtr3'!K111),"",(COUNTIF('Data-Qtr3'!K111,"Yes")+(0.1*COUNTIF('Data-Qtr3'!K111,"N/A")))),"")</f>
        <v/>
      </c>
      <c r="L112" s="119">
        <f>COUNTIF('Data-Qtr3'!C111:K111,"")</f>
        <v>9</v>
      </c>
      <c r="M112" s="74">
        <f>IF('Data-Qtr3'!R111,"",IF(L112&lt;9,1,0))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IF(M113=1,IF('Data-Qtr3'!C112="","",(COUNTIF('Data-Qtr3'!C112,"Yes")+(0.1*COUNTIF('Data-Qtr3'!C112,"N/A")))),"")</f>
        <v/>
      </c>
      <c r="D113" s="172" t="str">
        <f>IF(M113=1,IF(ISBLANK('Data-Qtr3'!D112),"",(COUNTIF('Data-Qtr3'!D112,"Yes")+(0.1*COUNTIF('Data-Qtr3'!D112,"N/A")))),"")</f>
        <v/>
      </c>
      <c r="E113" s="172" t="str">
        <f>IF(M113=1,IF(ISBLANK('Data-Qtr3'!E112),"",(10*COUNTIF('Data-Qtr3'!E112,"Yes, nominated to self-administer")+COUNTIF('Data-Qtr3'!E112,"Yes, nominated NOT to self-administer"))),"")</f>
        <v/>
      </c>
      <c r="F113" s="172" t="str">
        <f>IF(M113=1,IF(ISBLANK('Data-Qtr3'!F112),"",(10*COUNTIF('Data-Qtr3'!F112,"Yes, reported difficulty swallowing medicines")+COUNTIF('Data-Qtr3'!F112,"Yes, reported NO difficulty swallowing medicines"))),"")</f>
        <v/>
      </c>
      <c r="G113" s="168" t="str">
        <f>IF(M113=1,IF('Data-Qtr3'!P112,0.1,IF(ISBLANK('Data-Qtr3'!G112),"",(COUNTIF('Data-Qtr3'!G112,"Yes")+(0.1*COUNTIF('Data-Qtr3'!G112,"N/A"))))),"")</f>
        <v/>
      </c>
      <c r="H113" s="169" t="str">
        <f>IF(M113=1,IF('Data-Qtr3'!Q112,0.1,IF(ISBLANK('Data-Qtr3'!H112),"",((COUNTIF('Data-Qtr3'!H112,"Yes")+(0.1*COUNTIF('Data-Qtr3'!H112,"N/A")))))),"")</f>
        <v/>
      </c>
      <c r="I113" s="173" t="str">
        <f>IF(M113=1,IF(ISBLANK('Data-Qtr3'!I112),"",(COUNTIF('Data-Qtr3'!I112,"Yes")+(0.1*COUNTIF('Data-Qtr3'!I112,"N/A")))),"")</f>
        <v/>
      </c>
      <c r="J113" s="173" t="str">
        <f>IF(M113=1,IF(ISBLANK('Data-Qtr3'!J112),"",(COUNTIF('Data-Qtr3'!J112,"Yes")+(0.1*COUNTIF('Data-Qtr3'!J112,"N/A")))),"")</f>
        <v/>
      </c>
      <c r="K113" s="174" t="str">
        <f>IF(M113=1,IF(ISBLANK('Data-Qtr3'!K112),"",(COUNTIF('Data-Qtr3'!K112,"Yes")+(0.1*COUNTIF('Data-Qtr3'!K112,"N/A")))),"")</f>
        <v/>
      </c>
      <c r="L113" s="119">
        <f>COUNTIF('Data-Qtr3'!C112:K112,"")</f>
        <v>9</v>
      </c>
      <c r="M113" s="74">
        <f>IF('Data-Qtr3'!R112,"",IF(L113&lt;9,1,0))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IF(M114=1,IF('Data-Qtr3'!C113="","",(COUNTIF('Data-Qtr3'!C113,"Yes")+(0.1*COUNTIF('Data-Qtr3'!C113,"N/A")))),"")</f>
        <v/>
      </c>
      <c r="D114" s="172" t="str">
        <f>IF(M114=1,IF(ISBLANK('Data-Qtr3'!D113),"",(COUNTIF('Data-Qtr3'!D113,"Yes")+(0.1*COUNTIF('Data-Qtr3'!D113,"N/A")))),"")</f>
        <v/>
      </c>
      <c r="E114" s="172" t="str">
        <f>IF(M114=1,IF(ISBLANK('Data-Qtr3'!E113),"",(10*COUNTIF('Data-Qtr3'!E113,"Yes, nominated to self-administer")+COUNTIF('Data-Qtr3'!E113,"Yes, nominated NOT to self-administer"))),"")</f>
        <v/>
      </c>
      <c r="F114" s="172" t="str">
        <f>IF(M114=1,IF(ISBLANK('Data-Qtr3'!F113),"",(10*COUNTIF('Data-Qtr3'!F113,"Yes, reported difficulty swallowing medicines")+COUNTIF('Data-Qtr3'!F113,"Yes, reported NO difficulty swallowing medicines"))),"")</f>
        <v/>
      </c>
      <c r="G114" s="168" t="str">
        <f>IF(M114=1,IF('Data-Qtr3'!P113,0.1,IF(ISBLANK('Data-Qtr3'!G113),"",(COUNTIF('Data-Qtr3'!G113,"Yes")+(0.1*COUNTIF('Data-Qtr3'!G113,"N/A"))))),"")</f>
        <v/>
      </c>
      <c r="H114" s="169" t="str">
        <f>IF(M114=1,IF('Data-Qtr3'!Q113,0.1,IF(ISBLANK('Data-Qtr3'!H113),"",((COUNTIF('Data-Qtr3'!H113,"Yes")+(0.1*COUNTIF('Data-Qtr3'!H113,"N/A")))))),"")</f>
        <v/>
      </c>
      <c r="I114" s="173" t="str">
        <f>IF(M114=1,IF(ISBLANK('Data-Qtr3'!I113),"",(COUNTIF('Data-Qtr3'!I113,"Yes")+(0.1*COUNTIF('Data-Qtr3'!I113,"N/A")))),"")</f>
        <v/>
      </c>
      <c r="J114" s="173" t="str">
        <f>IF(M114=1,IF(ISBLANK('Data-Qtr3'!J113),"",(COUNTIF('Data-Qtr3'!J113,"Yes")+(0.1*COUNTIF('Data-Qtr3'!J113,"N/A")))),"")</f>
        <v/>
      </c>
      <c r="K114" s="174" t="str">
        <f>IF(M114=1,IF(ISBLANK('Data-Qtr3'!K113),"",(COUNTIF('Data-Qtr3'!K113,"Yes")+(0.1*COUNTIF('Data-Qtr3'!K113,"N/A")))),"")</f>
        <v/>
      </c>
      <c r="L114" s="119">
        <f>COUNTIF('Data-Qtr3'!C113:K113,"")</f>
        <v>9</v>
      </c>
      <c r="M114" s="74">
        <f>IF('Data-Qtr3'!R113,"",IF(L114&lt;9,1,0))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IF(M115=1,IF('Data-Qtr3'!C114="","",(COUNTIF('Data-Qtr3'!C114,"Yes")+(0.1*COUNTIF('Data-Qtr3'!C114,"N/A")))),"")</f>
        <v/>
      </c>
      <c r="D115" s="172" t="str">
        <f>IF(M115=1,IF(ISBLANK('Data-Qtr3'!D114),"",(COUNTIF('Data-Qtr3'!D114,"Yes")+(0.1*COUNTIF('Data-Qtr3'!D114,"N/A")))),"")</f>
        <v/>
      </c>
      <c r="E115" s="172" t="str">
        <f>IF(M115=1,IF(ISBLANK('Data-Qtr3'!E114),"",(10*COUNTIF('Data-Qtr3'!E114,"Yes, nominated to self-administer")+COUNTIF('Data-Qtr3'!E114,"Yes, nominated NOT to self-administer"))),"")</f>
        <v/>
      </c>
      <c r="F115" s="172" t="str">
        <f>IF(M115=1,IF(ISBLANK('Data-Qtr3'!F114),"",(10*COUNTIF('Data-Qtr3'!F114,"Yes, reported difficulty swallowing medicines")+COUNTIF('Data-Qtr3'!F114,"Yes, reported NO difficulty swallowing medicines"))),"")</f>
        <v/>
      </c>
      <c r="G115" s="168" t="str">
        <f>IF(M115=1,IF('Data-Qtr3'!P114,0.1,IF(ISBLANK('Data-Qtr3'!G114),"",(COUNTIF('Data-Qtr3'!G114,"Yes")+(0.1*COUNTIF('Data-Qtr3'!G114,"N/A"))))),"")</f>
        <v/>
      </c>
      <c r="H115" s="169" t="str">
        <f>IF(M115=1,IF('Data-Qtr3'!Q114,0.1,IF(ISBLANK('Data-Qtr3'!H114),"",((COUNTIF('Data-Qtr3'!H114,"Yes")+(0.1*COUNTIF('Data-Qtr3'!H114,"N/A")))))),"")</f>
        <v/>
      </c>
      <c r="I115" s="173" t="str">
        <f>IF(M115=1,IF(ISBLANK('Data-Qtr3'!I114),"",(COUNTIF('Data-Qtr3'!I114,"Yes")+(0.1*COUNTIF('Data-Qtr3'!I114,"N/A")))),"")</f>
        <v/>
      </c>
      <c r="J115" s="173" t="str">
        <f>IF(M115=1,IF(ISBLANK('Data-Qtr3'!J114),"",(COUNTIF('Data-Qtr3'!J114,"Yes")+(0.1*COUNTIF('Data-Qtr3'!J114,"N/A")))),"")</f>
        <v/>
      </c>
      <c r="K115" s="174" t="str">
        <f>IF(M115=1,IF(ISBLANK('Data-Qtr3'!K114),"",(COUNTIF('Data-Qtr3'!K114,"Yes")+(0.1*COUNTIF('Data-Qtr3'!K114,"N/A")))),"")</f>
        <v/>
      </c>
      <c r="L115" s="149">
        <f>COUNTIF('Data-Qtr3'!C114:K114,"")</f>
        <v>9</v>
      </c>
      <c r="M115" s="75">
        <f>IF('Data-Qtr3'!R114,"",IF(L115&lt;9,1,0))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algorithmName="SHA-512" hashValue="5xkVUAzOiwJjHFbIB7i6EjuhQ4Sp+NGvRVcmNxjZtS51aC2XxhfYLjYHtDxsnSVrkhT0jOWjSIJ9uZGs6H20kQ==" saltValue="hWsj7O2IhBzny1BsuFUjLg==" spinCount="100000" sheet="1" selectLockedCells="1" selectUnlockedCells="1"/>
  <mergeCells count="4">
    <mergeCell ref="P4:P11"/>
    <mergeCell ref="G8:G9"/>
    <mergeCell ref="J8:J10"/>
    <mergeCell ref="M8:M10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53B734-8C92-4B8E-A078-6BB71DEFF888}">
  <sheetPr codeName="Sheet17"/>
  <dimension ref="A1:W130"/>
  <sheetViews>
    <sheetView topLeftCell="A89" workbookViewId="0">
      <selection activeCell="G111" sqref="G111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IF(ISBLANK('Data-Qtr4'!C9), "", 'Data-Qtr4'!C9)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IF(ISBLANK('Data-Qtr4'!$C$7), "", 'Data-Qtr4'!$C$7)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IF(M16=1,IF('Data-Qtr4'!C15="","",(COUNTIF('Data-Qtr4'!C15,"Yes")+(0.1*COUNTIF('Data-Qtr4'!C15,"N/A")))),"")</f>
        <v/>
      </c>
      <c r="D16" s="172" t="str">
        <f>IF(M16=1,IF(ISBLANK('Data-Qtr4'!D15),"",(COUNTIF('Data-Qtr4'!D15,"Yes")+(0.1*COUNTIF('Data-Qtr4'!D15,"N/A")))),"")</f>
        <v/>
      </c>
      <c r="E16" s="172" t="str">
        <f>IF(M16=1,IF(ISBLANK('Data-Qtr4'!E15),"",(10*COUNTIF('Data-Qtr4'!E15,"Yes, nominated to self-administer")+COUNTIF('Data-Qtr4'!E15,"Yes, nominated NOT to self-administer"))),"")</f>
        <v/>
      </c>
      <c r="F16" s="172" t="str">
        <f>IF(M16=1,IF(ISBLANK('Data-Qtr4'!F15),"",(10*COUNTIF('Data-Qtr4'!F15,"Yes, reported difficulty swallowing medicines")+COUNTIF('Data-Qtr4'!F15,"Yes, reported NO difficulty swallowing medicines"))),"")</f>
        <v/>
      </c>
      <c r="G16" s="168" t="str">
        <f>IF(M16=1,IF('Data-Qtr4'!P15,0.1,IF(ISBLANK('Data-Qtr4'!G15),"",(COUNTIF('Data-Qtr4'!G15,"Yes")+(0.1*COUNTIF('Data-Qtr4'!G15,"N/A"))))),"")</f>
        <v/>
      </c>
      <c r="H16" s="169" t="str">
        <f>IF(M16=1,IF('Data-Qtr4'!Q15,0.1,IF(ISBLANK('Data-Qtr4'!H15),"",((COUNTIF('Data-Qtr4'!H15,"Yes")+(0.1*COUNTIF('Data-Qtr4'!H15,"N/A")))))),"")</f>
        <v/>
      </c>
      <c r="I16" s="173" t="str">
        <f>IF(M16=1,IF(ISBLANK('Data-Qtr4'!I15),"",(COUNTIF('Data-Qtr4'!I15,"Yes")+(0.1*COUNTIF('Data-Qtr4'!I15,"N/A")))),"")</f>
        <v/>
      </c>
      <c r="J16" s="173" t="str">
        <f>IF(M16=1,IF(ISBLANK('Data-Qtr4'!J15),"",(COUNTIF('Data-Qtr4'!J15,"Yes")+(0.1*COUNTIF('Data-Qtr4'!J15,"N/A")))),"")</f>
        <v/>
      </c>
      <c r="K16" s="174" t="str">
        <f>IF(M16=1,IF(ISBLANK('Data-Qtr4'!K15),"",(COUNTIF('Data-Qtr4'!K15,"Yes")+(0.1*COUNTIF('Data-Qtr4'!K15,"N/A")))),"")</f>
        <v/>
      </c>
      <c r="L16" s="148">
        <f>COUNTIF('Data-Qtr4'!C15:K15,"")</f>
        <v>9</v>
      </c>
      <c r="M16" s="73">
        <f>IF('Data-Qtr4'!R15,"",IF(L16&lt;9,1,0))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IF(M17=1,IF('Data-Qtr4'!C16="","",(COUNTIF('Data-Qtr4'!C16,"Yes")+(0.1*COUNTIF('Data-Qtr4'!C16,"N/A")))),"")</f>
        <v/>
      </c>
      <c r="D17" s="172" t="str">
        <f>IF(M17=1,IF(ISBLANK('Data-Qtr4'!D16),"",(COUNTIF('Data-Qtr4'!D16,"Yes")+(0.1*COUNTIF('Data-Qtr4'!D16,"N/A")))),"")</f>
        <v/>
      </c>
      <c r="E17" s="172" t="str">
        <f>IF(M17=1,IF(ISBLANK('Data-Qtr4'!E16),"",(10*COUNTIF('Data-Qtr4'!E16,"Yes, nominated to self-administer")+COUNTIF('Data-Qtr4'!E16,"Yes, nominated NOT to self-administer"))),"")</f>
        <v/>
      </c>
      <c r="F17" s="172" t="str">
        <f>IF(M17=1,IF(ISBLANK('Data-Qtr4'!F16),"",(10*COUNTIF('Data-Qtr4'!F16,"Yes, reported difficulty swallowing medicines")+COUNTIF('Data-Qtr4'!F16,"Yes, reported NO difficulty swallowing medicines"))),"")</f>
        <v/>
      </c>
      <c r="G17" s="168" t="str">
        <f>IF(M17=1,IF('Data-Qtr4'!P16,0.1,IF(ISBLANK('Data-Qtr4'!G16),"",(COUNTIF('Data-Qtr4'!G16,"Yes")+(0.1*COUNTIF('Data-Qtr4'!G16,"N/A"))))),"")</f>
        <v/>
      </c>
      <c r="H17" s="169" t="str">
        <f>IF(M17=1,IF('Data-Qtr4'!Q16,0.1,IF(ISBLANK('Data-Qtr4'!H16),"",((COUNTIF('Data-Qtr4'!H16,"Yes")+(0.1*COUNTIF('Data-Qtr4'!H16,"N/A")))))),"")</f>
        <v/>
      </c>
      <c r="I17" s="173" t="str">
        <f>IF(M17=1,IF(ISBLANK('Data-Qtr4'!I16),"",(COUNTIF('Data-Qtr4'!I16,"Yes")+(0.1*COUNTIF('Data-Qtr4'!I16,"N/A")))),"")</f>
        <v/>
      </c>
      <c r="J17" s="173" t="str">
        <f>IF(M17=1,IF(ISBLANK('Data-Qtr4'!J16),"",(COUNTIF('Data-Qtr4'!J16,"Yes")+(0.1*COUNTIF('Data-Qtr4'!J16,"N/A")))),"")</f>
        <v/>
      </c>
      <c r="K17" s="174" t="str">
        <f>IF(M17=1,IF(ISBLANK('Data-Qtr4'!K16),"",(COUNTIF('Data-Qtr4'!K16,"Yes")+(0.1*COUNTIF('Data-Qtr4'!K16,"N/A")))),"")</f>
        <v/>
      </c>
      <c r="L17" s="119">
        <f>COUNTIF('Data-Qtr4'!C16:K16,"")</f>
        <v>9</v>
      </c>
      <c r="M17" s="74">
        <f>IF('Data-Qtr4'!R16,"",IF(L17&lt;9,1,0))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IF(M18=1,IF('Data-Qtr4'!C17="","",(COUNTIF('Data-Qtr4'!C17,"Yes")+(0.1*COUNTIF('Data-Qtr4'!C17,"N/A")))),"")</f>
        <v/>
      </c>
      <c r="D18" s="172" t="str">
        <f>IF(M18=1,IF(ISBLANK('Data-Qtr4'!D17),"",(COUNTIF('Data-Qtr4'!D17,"Yes")+(0.1*COUNTIF('Data-Qtr4'!D17,"N/A")))),"")</f>
        <v/>
      </c>
      <c r="E18" s="172" t="str">
        <f>IF(M18=1,IF(ISBLANK('Data-Qtr4'!E17),"",(10*COUNTIF('Data-Qtr4'!E17,"Yes, nominated to self-administer")+COUNTIF('Data-Qtr4'!E17,"Yes, nominated NOT to self-administer"))),"")</f>
        <v/>
      </c>
      <c r="F18" s="172" t="str">
        <f>IF(M18=1,IF(ISBLANK('Data-Qtr4'!F17),"",(10*COUNTIF('Data-Qtr4'!F17,"Yes, reported difficulty swallowing medicines")+COUNTIF('Data-Qtr4'!F17,"Yes, reported NO difficulty swallowing medicines"))),"")</f>
        <v/>
      </c>
      <c r="G18" s="168" t="str">
        <f>IF(M18=1,IF('Data-Qtr4'!P17,0.1,IF(ISBLANK('Data-Qtr4'!G17),"",(COUNTIF('Data-Qtr4'!G17,"Yes")+(0.1*COUNTIF('Data-Qtr4'!G17,"N/A"))))),"")</f>
        <v/>
      </c>
      <c r="H18" s="169" t="str">
        <f>IF(M18=1,IF('Data-Qtr4'!Q17,0.1,IF(ISBLANK('Data-Qtr4'!H17),"",((COUNTIF('Data-Qtr4'!H17,"Yes")+(0.1*COUNTIF('Data-Qtr4'!H17,"N/A")))))),"")</f>
        <v/>
      </c>
      <c r="I18" s="173" t="str">
        <f>IF(M18=1,IF(ISBLANK('Data-Qtr4'!I17),"",(COUNTIF('Data-Qtr4'!I17,"Yes")+(0.1*COUNTIF('Data-Qtr4'!I17,"N/A")))),"")</f>
        <v/>
      </c>
      <c r="J18" s="173" t="str">
        <f>IF(M18=1,IF(ISBLANK('Data-Qtr4'!J17),"",(COUNTIF('Data-Qtr4'!J17,"Yes")+(0.1*COUNTIF('Data-Qtr4'!J17,"N/A")))),"")</f>
        <v/>
      </c>
      <c r="K18" s="174" t="str">
        <f>IF(M18=1,IF(ISBLANK('Data-Qtr4'!K17),"",(COUNTIF('Data-Qtr4'!K17,"Yes")+(0.1*COUNTIF('Data-Qtr4'!K17,"N/A")))),"")</f>
        <v/>
      </c>
      <c r="L18" s="119">
        <f>COUNTIF('Data-Qtr4'!C17:K17,"")</f>
        <v>9</v>
      </c>
      <c r="M18" s="74">
        <f>IF('Data-Qtr4'!R17,"",IF(L18&lt;9,1,0))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IF(M19=1,IF('Data-Qtr4'!C18="","",(COUNTIF('Data-Qtr4'!C18,"Yes")+(0.1*COUNTIF('Data-Qtr4'!C18,"N/A")))),"")</f>
        <v/>
      </c>
      <c r="D19" s="172" t="str">
        <f>IF(M19=1,IF(ISBLANK('Data-Qtr4'!D18),"",(COUNTIF('Data-Qtr4'!D18,"Yes")+(0.1*COUNTIF('Data-Qtr4'!D18,"N/A")))),"")</f>
        <v/>
      </c>
      <c r="E19" s="172" t="str">
        <f>IF(M19=1,IF(ISBLANK('Data-Qtr4'!E18),"",(10*COUNTIF('Data-Qtr4'!E18,"Yes, nominated to self-administer")+COUNTIF('Data-Qtr4'!E18,"Yes, nominated NOT to self-administer"))),"")</f>
        <v/>
      </c>
      <c r="F19" s="172" t="str">
        <f>IF(M19=1,IF(ISBLANK('Data-Qtr4'!F18),"",(10*COUNTIF('Data-Qtr4'!F18,"Yes, reported difficulty swallowing medicines")+COUNTIF('Data-Qtr4'!F18,"Yes, reported NO difficulty swallowing medicines"))),"")</f>
        <v/>
      </c>
      <c r="G19" s="168" t="str">
        <f>IF(M19=1,IF('Data-Qtr4'!P18,0.1,IF(ISBLANK('Data-Qtr4'!G18),"",(COUNTIF('Data-Qtr4'!G18,"Yes")+(0.1*COUNTIF('Data-Qtr4'!G18,"N/A"))))),"")</f>
        <v/>
      </c>
      <c r="H19" s="169" t="str">
        <f>IF(M19=1,IF('Data-Qtr4'!Q18,0.1,IF(ISBLANK('Data-Qtr4'!H18),"",((COUNTIF('Data-Qtr4'!H18,"Yes")+(0.1*COUNTIF('Data-Qtr4'!H18,"N/A")))))),"")</f>
        <v/>
      </c>
      <c r="I19" s="173" t="str">
        <f>IF(M19=1,IF(ISBLANK('Data-Qtr4'!I18),"",(COUNTIF('Data-Qtr4'!I18,"Yes")+(0.1*COUNTIF('Data-Qtr4'!I18,"N/A")))),"")</f>
        <v/>
      </c>
      <c r="J19" s="173" t="str">
        <f>IF(M19=1,IF(ISBLANK('Data-Qtr4'!J18),"",(COUNTIF('Data-Qtr4'!J18,"Yes")+(0.1*COUNTIF('Data-Qtr4'!J18,"N/A")))),"")</f>
        <v/>
      </c>
      <c r="K19" s="174" t="str">
        <f>IF(M19=1,IF(ISBLANK('Data-Qtr4'!K18),"",(COUNTIF('Data-Qtr4'!K18,"Yes")+(0.1*COUNTIF('Data-Qtr4'!K18,"N/A")))),"")</f>
        <v/>
      </c>
      <c r="L19" s="119">
        <f>COUNTIF('Data-Qtr4'!C18:K18,"")</f>
        <v>9</v>
      </c>
      <c r="M19" s="74">
        <f>IF('Data-Qtr4'!R18,"",IF(L19&lt;9,1,0))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IF(M20=1,IF('Data-Qtr4'!C19="","",(COUNTIF('Data-Qtr4'!C19,"Yes")+(0.1*COUNTIF('Data-Qtr4'!C19,"N/A")))),"")</f>
        <v/>
      </c>
      <c r="D20" s="172" t="str">
        <f>IF(M20=1,IF(ISBLANK('Data-Qtr4'!D19),"",(COUNTIF('Data-Qtr4'!D19,"Yes")+(0.1*COUNTIF('Data-Qtr4'!D19,"N/A")))),"")</f>
        <v/>
      </c>
      <c r="E20" s="172" t="str">
        <f>IF(M20=1,IF(ISBLANK('Data-Qtr4'!E19),"",(10*COUNTIF('Data-Qtr4'!E19,"Yes, nominated to self-administer")+COUNTIF('Data-Qtr4'!E19,"Yes, nominated NOT to self-administer"))),"")</f>
        <v/>
      </c>
      <c r="F20" s="172" t="str">
        <f>IF(M20=1,IF(ISBLANK('Data-Qtr4'!F19),"",(10*COUNTIF('Data-Qtr4'!F19,"Yes, reported difficulty swallowing medicines")+COUNTIF('Data-Qtr4'!F19,"Yes, reported NO difficulty swallowing medicines"))),"")</f>
        <v/>
      </c>
      <c r="G20" s="168" t="str">
        <f>IF(M20=1,IF('Data-Qtr4'!P19,0.1,IF(ISBLANK('Data-Qtr4'!G19),"",(COUNTIF('Data-Qtr4'!G19,"Yes")+(0.1*COUNTIF('Data-Qtr4'!G19,"N/A"))))),"")</f>
        <v/>
      </c>
      <c r="H20" s="169" t="str">
        <f>IF(M20=1,IF('Data-Qtr4'!Q19,0.1,IF(ISBLANK('Data-Qtr4'!H19),"",((COUNTIF('Data-Qtr4'!H19,"Yes")+(0.1*COUNTIF('Data-Qtr4'!H19,"N/A")))))),"")</f>
        <v/>
      </c>
      <c r="I20" s="173" t="str">
        <f>IF(M20=1,IF(ISBLANK('Data-Qtr4'!I19),"",(COUNTIF('Data-Qtr4'!I19,"Yes")+(0.1*COUNTIF('Data-Qtr4'!I19,"N/A")))),"")</f>
        <v/>
      </c>
      <c r="J20" s="173" t="str">
        <f>IF(M20=1,IF(ISBLANK('Data-Qtr4'!J19),"",(COUNTIF('Data-Qtr4'!J19,"Yes")+(0.1*COUNTIF('Data-Qtr4'!J19,"N/A")))),"")</f>
        <v/>
      </c>
      <c r="K20" s="174" t="str">
        <f>IF(M20=1,IF(ISBLANK('Data-Qtr4'!K19),"",(COUNTIF('Data-Qtr4'!K19,"Yes")+(0.1*COUNTIF('Data-Qtr4'!K19,"N/A")))),"")</f>
        <v/>
      </c>
      <c r="L20" s="119">
        <f>COUNTIF('Data-Qtr4'!C19:K19,"")</f>
        <v>9</v>
      </c>
      <c r="M20" s="74">
        <f>IF('Data-Qtr4'!R19,"",IF(L20&lt;9,1,0))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IF(M21=1,IF('Data-Qtr4'!C20="","",(COUNTIF('Data-Qtr4'!C20,"Yes")+(0.1*COUNTIF('Data-Qtr4'!C20,"N/A")))),"")</f>
        <v/>
      </c>
      <c r="D21" s="172" t="str">
        <f>IF(M21=1,IF(ISBLANK('Data-Qtr4'!D20),"",(COUNTIF('Data-Qtr4'!D20,"Yes")+(0.1*COUNTIF('Data-Qtr4'!D20,"N/A")))),"")</f>
        <v/>
      </c>
      <c r="E21" s="172" t="str">
        <f>IF(M21=1,IF(ISBLANK('Data-Qtr4'!E20),"",(10*COUNTIF('Data-Qtr4'!E20,"Yes, nominated to self-administer")+COUNTIF('Data-Qtr4'!E20,"Yes, nominated NOT to self-administer"))),"")</f>
        <v/>
      </c>
      <c r="F21" s="172" t="str">
        <f>IF(M21=1,IF(ISBLANK('Data-Qtr4'!F20),"",(10*COUNTIF('Data-Qtr4'!F20,"Yes, reported difficulty swallowing medicines")+COUNTIF('Data-Qtr4'!F20,"Yes, reported NO difficulty swallowing medicines"))),"")</f>
        <v/>
      </c>
      <c r="G21" s="168" t="str">
        <f>IF(M21=1,IF('Data-Qtr4'!P20,0.1,IF(ISBLANK('Data-Qtr4'!G20),"",(COUNTIF('Data-Qtr4'!G20,"Yes")+(0.1*COUNTIF('Data-Qtr4'!G20,"N/A"))))),"")</f>
        <v/>
      </c>
      <c r="H21" s="169" t="str">
        <f>IF(M21=1,IF('Data-Qtr4'!Q20,0.1,IF(ISBLANK('Data-Qtr4'!H20),"",((COUNTIF('Data-Qtr4'!H20,"Yes")+(0.1*COUNTIF('Data-Qtr4'!H20,"N/A")))))),"")</f>
        <v/>
      </c>
      <c r="I21" s="173" t="str">
        <f>IF(M21=1,IF(ISBLANK('Data-Qtr4'!I20),"",(COUNTIF('Data-Qtr4'!I20,"Yes")+(0.1*COUNTIF('Data-Qtr4'!I20,"N/A")))),"")</f>
        <v/>
      </c>
      <c r="J21" s="173" t="str">
        <f>IF(M21=1,IF(ISBLANK('Data-Qtr4'!J20),"",(COUNTIF('Data-Qtr4'!J20,"Yes")+(0.1*COUNTIF('Data-Qtr4'!J20,"N/A")))),"")</f>
        <v/>
      </c>
      <c r="K21" s="174" t="str">
        <f>IF(M21=1,IF(ISBLANK('Data-Qtr4'!K20),"",(COUNTIF('Data-Qtr4'!K20,"Yes")+(0.1*COUNTIF('Data-Qtr4'!K20,"N/A")))),"")</f>
        <v/>
      </c>
      <c r="L21" s="119">
        <f>COUNTIF('Data-Qtr4'!C20:K20,"")</f>
        <v>9</v>
      </c>
      <c r="M21" s="74">
        <f>IF('Data-Qtr4'!R20,"",IF(L21&lt;9,1,0))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IF(M22=1,IF('Data-Qtr4'!C21="","",(COUNTIF('Data-Qtr4'!C21,"Yes")+(0.1*COUNTIF('Data-Qtr4'!C21,"N/A")))),"")</f>
        <v/>
      </c>
      <c r="D22" s="172" t="str">
        <f>IF(M22=1,IF(ISBLANK('Data-Qtr4'!D21),"",(COUNTIF('Data-Qtr4'!D21,"Yes")+(0.1*COUNTIF('Data-Qtr4'!D21,"N/A")))),"")</f>
        <v/>
      </c>
      <c r="E22" s="172" t="str">
        <f>IF(M22=1,IF(ISBLANK('Data-Qtr4'!E21),"",(10*COUNTIF('Data-Qtr4'!E21,"Yes, nominated to self-administer")+COUNTIF('Data-Qtr4'!E21,"Yes, nominated NOT to self-administer"))),"")</f>
        <v/>
      </c>
      <c r="F22" s="172" t="str">
        <f>IF(M22=1,IF(ISBLANK('Data-Qtr4'!F21),"",(10*COUNTIF('Data-Qtr4'!F21,"Yes, reported difficulty swallowing medicines")+COUNTIF('Data-Qtr4'!F21,"Yes, reported NO difficulty swallowing medicines"))),"")</f>
        <v/>
      </c>
      <c r="G22" s="168" t="str">
        <f>IF(M22=1,IF('Data-Qtr4'!P21,0.1,IF(ISBLANK('Data-Qtr4'!G21),"",(COUNTIF('Data-Qtr4'!G21,"Yes")+(0.1*COUNTIF('Data-Qtr4'!G21,"N/A"))))),"")</f>
        <v/>
      </c>
      <c r="H22" s="169" t="str">
        <f>IF(M22=1,IF('Data-Qtr4'!Q21,0.1,IF(ISBLANK('Data-Qtr4'!H21),"",((COUNTIF('Data-Qtr4'!H21,"Yes")+(0.1*COUNTIF('Data-Qtr4'!H21,"N/A")))))),"")</f>
        <v/>
      </c>
      <c r="I22" s="173" t="str">
        <f>IF(M22=1,IF(ISBLANK('Data-Qtr4'!I21),"",(COUNTIF('Data-Qtr4'!I21,"Yes")+(0.1*COUNTIF('Data-Qtr4'!I21,"N/A")))),"")</f>
        <v/>
      </c>
      <c r="J22" s="173" t="str">
        <f>IF(M22=1,IF(ISBLANK('Data-Qtr4'!J21),"",(COUNTIF('Data-Qtr4'!J21,"Yes")+(0.1*COUNTIF('Data-Qtr4'!J21,"N/A")))),"")</f>
        <v/>
      </c>
      <c r="K22" s="174" t="str">
        <f>IF(M22=1,IF(ISBLANK('Data-Qtr4'!K21),"",(COUNTIF('Data-Qtr4'!K21,"Yes")+(0.1*COUNTIF('Data-Qtr4'!K21,"N/A")))),"")</f>
        <v/>
      </c>
      <c r="L22" s="119">
        <f>COUNTIF('Data-Qtr4'!C21:K21,"")</f>
        <v>9</v>
      </c>
      <c r="M22" s="74">
        <f>IF('Data-Qtr4'!R21,"",IF(L22&lt;9,1,0))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IF(M23=1,IF('Data-Qtr4'!C22="","",(COUNTIF('Data-Qtr4'!C22,"Yes")+(0.1*COUNTIF('Data-Qtr4'!C22,"N/A")))),"")</f>
        <v/>
      </c>
      <c r="D23" s="172" t="str">
        <f>IF(M23=1,IF(ISBLANK('Data-Qtr4'!D22),"",(COUNTIF('Data-Qtr4'!D22,"Yes")+(0.1*COUNTIF('Data-Qtr4'!D22,"N/A")))),"")</f>
        <v/>
      </c>
      <c r="E23" s="172" t="str">
        <f>IF(M23=1,IF(ISBLANK('Data-Qtr4'!E22),"",(10*COUNTIF('Data-Qtr4'!E22,"Yes, nominated to self-administer")+COUNTIF('Data-Qtr4'!E22,"Yes, nominated NOT to self-administer"))),"")</f>
        <v/>
      </c>
      <c r="F23" s="172" t="str">
        <f>IF(M23=1,IF(ISBLANK('Data-Qtr4'!F22),"",(10*COUNTIF('Data-Qtr4'!F22,"Yes, reported difficulty swallowing medicines")+COUNTIF('Data-Qtr4'!F22,"Yes, reported NO difficulty swallowing medicines"))),"")</f>
        <v/>
      </c>
      <c r="G23" s="168" t="str">
        <f>IF(M23=1,IF('Data-Qtr4'!P22,0.1,IF(ISBLANK('Data-Qtr4'!G22),"",(COUNTIF('Data-Qtr4'!G22,"Yes")+(0.1*COUNTIF('Data-Qtr4'!G22,"N/A"))))),"")</f>
        <v/>
      </c>
      <c r="H23" s="169" t="str">
        <f>IF(M23=1,IF('Data-Qtr4'!Q22,0.1,IF(ISBLANK('Data-Qtr4'!H22),"",((COUNTIF('Data-Qtr4'!H22,"Yes")+(0.1*COUNTIF('Data-Qtr4'!H22,"N/A")))))),"")</f>
        <v/>
      </c>
      <c r="I23" s="173" t="str">
        <f>IF(M23=1,IF(ISBLANK('Data-Qtr4'!I22),"",(COUNTIF('Data-Qtr4'!I22,"Yes")+(0.1*COUNTIF('Data-Qtr4'!I22,"N/A")))),"")</f>
        <v/>
      </c>
      <c r="J23" s="173" t="str">
        <f>IF(M23=1,IF(ISBLANK('Data-Qtr4'!J22),"",(COUNTIF('Data-Qtr4'!J22,"Yes")+(0.1*COUNTIF('Data-Qtr4'!J22,"N/A")))),"")</f>
        <v/>
      </c>
      <c r="K23" s="174" t="str">
        <f>IF(M23=1,IF(ISBLANK('Data-Qtr4'!K22),"",(COUNTIF('Data-Qtr4'!K22,"Yes")+(0.1*COUNTIF('Data-Qtr4'!K22,"N/A")))),"")</f>
        <v/>
      </c>
      <c r="L23" s="119">
        <f>COUNTIF('Data-Qtr4'!C22:K22,"")</f>
        <v>9</v>
      </c>
      <c r="M23" s="74">
        <f>IF('Data-Qtr4'!R22,"",IF(L23&lt;9,1,0))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IF(M24=1,IF('Data-Qtr4'!C23="","",(COUNTIF('Data-Qtr4'!C23,"Yes")+(0.1*COUNTIF('Data-Qtr4'!C23,"N/A")))),"")</f>
        <v/>
      </c>
      <c r="D24" s="172" t="str">
        <f>IF(M24=1,IF(ISBLANK('Data-Qtr4'!D23),"",(COUNTIF('Data-Qtr4'!D23,"Yes")+(0.1*COUNTIF('Data-Qtr4'!D23,"N/A")))),"")</f>
        <v/>
      </c>
      <c r="E24" s="172" t="str">
        <f>IF(M24=1,IF(ISBLANK('Data-Qtr4'!E23),"",(10*COUNTIF('Data-Qtr4'!E23,"Yes, nominated to self-administer")+COUNTIF('Data-Qtr4'!E23,"Yes, nominated NOT to self-administer"))),"")</f>
        <v/>
      </c>
      <c r="F24" s="172" t="str">
        <f>IF(M24=1,IF(ISBLANK('Data-Qtr4'!F23),"",(10*COUNTIF('Data-Qtr4'!F23,"Yes, reported difficulty swallowing medicines")+COUNTIF('Data-Qtr4'!F23,"Yes, reported NO difficulty swallowing medicines"))),"")</f>
        <v/>
      </c>
      <c r="G24" s="168" t="str">
        <f>IF(M24=1,IF('Data-Qtr4'!P23,0.1,IF(ISBLANK('Data-Qtr4'!G23),"",(COUNTIF('Data-Qtr4'!G23,"Yes")+(0.1*COUNTIF('Data-Qtr4'!G23,"N/A"))))),"")</f>
        <v/>
      </c>
      <c r="H24" s="169" t="str">
        <f>IF(M24=1,IF('Data-Qtr4'!Q23,0.1,IF(ISBLANK('Data-Qtr4'!H23),"",((COUNTIF('Data-Qtr4'!H23,"Yes")+(0.1*COUNTIF('Data-Qtr4'!H23,"N/A")))))),"")</f>
        <v/>
      </c>
      <c r="I24" s="173" t="str">
        <f>IF(M24=1,IF(ISBLANK('Data-Qtr4'!I23),"",(COUNTIF('Data-Qtr4'!I23,"Yes")+(0.1*COUNTIF('Data-Qtr4'!I23,"N/A")))),"")</f>
        <v/>
      </c>
      <c r="J24" s="173" t="str">
        <f>IF(M24=1,IF(ISBLANK('Data-Qtr4'!J23),"",(COUNTIF('Data-Qtr4'!J23,"Yes")+(0.1*COUNTIF('Data-Qtr4'!J23,"N/A")))),"")</f>
        <v/>
      </c>
      <c r="K24" s="174" t="str">
        <f>IF(M24=1,IF(ISBLANK('Data-Qtr4'!K23),"",(COUNTIF('Data-Qtr4'!K23,"Yes")+(0.1*COUNTIF('Data-Qtr4'!K23,"N/A")))),"")</f>
        <v/>
      </c>
      <c r="L24" s="119">
        <f>COUNTIF('Data-Qtr4'!C23:K23,"")</f>
        <v>9</v>
      </c>
      <c r="M24" s="74">
        <f>IF('Data-Qtr4'!R23,"",IF(L24&lt;9,1,0))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IF(M25=1,IF('Data-Qtr4'!C24="","",(COUNTIF('Data-Qtr4'!C24,"Yes")+(0.1*COUNTIF('Data-Qtr4'!C24,"N/A")))),"")</f>
        <v/>
      </c>
      <c r="D25" s="172" t="str">
        <f>IF(M25=1,IF(ISBLANK('Data-Qtr4'!D24),"",(COUNTIF('Data-Qtr4'!D24,"Yes")+(0.1*COUNTIF('Data-Qtr4'!D24,"N/A")))),"")</f>
        <v/>
      </c>
      <c r="E25" s="172" t="str">
        <f>IF(M25=1,IF(ISBLANK('Data-Qtr4'!E24),"",(10*COUNTIF('Data-Qtr4'!E24,"Yes, nominated to self-administer")+COUNTIF('Data-Qtr4'!E24,"Yes, nominated NOT to self-administer"))),"")</f>
        <v/>
      </c>
      <c r="F25" s="172" t="str">
        <f>IF(M25=1,IF(ISBLANK('Data-Qtr4'!F24),"",(10*COUNTIF('Data-Qtr4'!F24,"Yes, reported difficulty swallowing medicines")+COUNTIF('Data-Qtr4'!F24,"Yes, reported NO difficulty swallowing medicines"))),"")</f>
        <v/>
      </c>
      <c r="G25" s="168" t="str">
        <f>IF(M25=1,IF('Data-Qtr4'!P24,0.1,IF(ISBLANK('Data-Qtr4'!G24),"",(COUNTIF('Data-Qtr4'!G24,"Yes")+(0.1*COUNTIF('Data-Qtr4'!G24,"N/A"))))),"")</f>
        <v/>
      </c>
      <c r="H25" s="169" t="str">
        <f>IF(M25=1,IF('Data-Qtr4'!Q24,0.1,IF(ISBLANK('Data-Qtr4'!H24),"",((COUNTIF('Data-Qtr4'!H24,"Yes")+(0.1*COUNTIF('Data-Qtr4'!H24,"N/A")))))),"")</f>
        <v/>
      </c>
      <c r="I25" s="173" t="str">
        <f>IF(M25=1,IF(ISBLANK('Data-Qtr4'!I24),"",(COUNTIF('Data-Qtr4'!I24,"Yes")+(0.1*COUNTIF('Data-Qtr4'!I24,"N/A")))),"")</f>
        <v/>
      </c>
      <c r="J25" s="173" t="str">
        <f>IF(M25=1,IF(ISBLANK('Data-Qtr4'!J24),"",(COUNTIF('Data-Qtr4'!J24,"Yes")+(0.1*COUNTIF('Data-Qtr4'!J24,"N/A")))),"")</f>
        <v/>
      </c>
      <c r="K25" s="174" t="str">
        <f>IF(M25=1,IF(ISBLANK('Data-Qtr4'!K24),"",(COUNTIF('Data-Qtr4'!K24,"Yes")+(0.1*COUNTIF('Data-Qtr4'!K24,"N/A")))),"")</f>
        <v/>
      </c>
      <c r="L25" s="149">
        <f>COUNTIF('Data-Qtr4'!C24:K24,"")</f>
        <v>9</v>
      </c>
      <c r="M25" s="74">
        <f>IF('Data-Qtr4'!R24,"",IF(L25&lt;9,1,0))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IF(M26=1,IF('Data-Qtr4'!C25="","",(COUNTIF('Data-Qtr4'!C25,"Yes")+(0.1*COUNTIF('Data-Qtr4'!C25,"N/A")))),"")</f>
        <v/>
      </c>
      <c r="D26" s="172" t="str">
        <f>IF(M26=1,IF(ISBLANK('Data-Qtr4'!D25),"",(COUNTIF('Data-Qtr4'!D25,"Yes")+(0.1*COUNTIF('Data-Qtr4'!D25,"N/A")))),"")</f>
        <v/>
      </c>
      <c r="E26" s="172" t="str">
        <f>IF(M26=1,IF(ISBLANK('Data-Qtr4'!E25),"",(10*COUNTIF('Data-Qtr4'!E25,"Yes, nominated to self-administer")+COUNTIF('Data-Qtr4'!E25,"Yes, nominated NOT to self-administer"))),"")</f>
        <v/>
      </c>
      <c r="F26" s="172" t="str">
        <f>IF(M26=1,IF(ISBLANK('Data-Qtr4'!F25),"",(10*COUNTIF('Data-Qtr4'!F25,"Yes, reported difficulty swallowing medicines")+COUNTIF('Data-Qtr4'!F25,"Yes, reported NO difficulty swallowing medicines"))),"")</f>
        <v/>
      </c>
      <c r="G26" s="168" t="str">
        <f>IF(M26=1,IF('Data-Qtr4'!P25,0.1,IF(ISBLANK('Data-Qtr4'!G25),"",(COUNTIF('Data-Qtr4'!G25,"Yes")+(0.1*COUNTIF('Data-Qtr4'!G25,"N/A"))))),"")</f>
        <v/>
      </c>
      <c r="H26" s="169" t="str">
        <f>IF(M26=1,IF('Data-Qtr4'!Q25,0.1,IF(ISBLANK('Data-Qtr4'!H25),"",((COUNTIF('Data-Qtr4'!H25,"Yes")+(0.1*COUNTIF('Data-Qtr4'!H25,"N/A")))))),"")</f>
        <v/>
      </c>
      <c r="I26" s="173" t="str">
        <f>IF(M26=1,IF(ISBLANK('Data-Qtr4'!I25),"",(COUNTIF('Data-Qtr4'!I25,"Yes")+(0.1*COUNTIF('Data-Qtr4'!I25,"N/A")))),"")</f>
        <v/>
      </c>
      <c r="J26" s="173" t="str">
        <f>IF(M26=1,IF(ISBLANK('Data-Qtr4'!J25),"",(COUNTIF('Data-Qtr4'!J25,"Yes")+(0.1*COUNTIF('Data-Qtr4'!J25,"N/A")))),"")</f>
        <v/>
      </c>
      <c r="K26" s="174" t="str">
        <f>IF(M26=1,IF(ISBLANK('Data-Qtr4'!K25),"",(COUNTIF('Data-Qtr4'!K25,"Yes")+(0.1*COUNTIF('Data-Qtr4'!K25,"N/A")))),"")</f>
        <v/>
      </c>
      <c r="L26" s="148">
        <f>COUNTIF('Data-Qtr4'!C25:K25,"")</f>
        <v>9</v>
      </c>
      <c r="M26" s="74">
        <f>IF('Data-Qtr4'!R25,"",IF(L26&lt;9,1,0))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IF(M27=1,IF('Data-Qtr4'!C26="","",(COUNTIF('Data-Qtr4'!C26,"Yes")+(0.1*COUNTIF('Data-Qtr4'!C26,"N/A")))),"")</f>
        <v/>
      </c>
      <c r="D27" s="172" t="str">
        <f>IF(M27=1,IF(ISBLANK('Data-Qtr4'!D26),"",(COUNTIF('Data-Qtr4'!D26,"Yes")+(0.1*COUNTIF('Data-Qtr4'!D26,"N/A")))),"")</f>
        <v/>
      </c>
      <c r="E27" s="172" t="str">
        <f>IF(M27=1,IF(ISBLANK('Data-Qtr4'!E26),"",(10*COUNTIF('Data-Qtr4'!E26,"Yes, nominated to self-administer")+COUNTIF('Data-Qtr4'!E26,"Yes, nominated NOT to self-administer"))),"")</f>
        <v/>
      </c>
      <c r="F27" s="172" t="str">
        <f>IF(M27=1,IF(ISBLANK('Data-Qtr4'!F26),"",(10*COUNTIF('Data-Qtr4'!F26,"Yes, reported difficulty swallowing medicines")+COUNTIF('Data-Qtr4'!F26,"Yes, reported NO difficulty swallowing medicines"))),"")</f>
        <v/>
      </c>
      <c r="G27" s="168" t="str">
        <f>IF(M27=1,IF('Data-Qtr4'!P26,0.1,IF(ISBLANK('Data-Qtr4'!G26),"",(COUNTIF('Data-Qtr4'!G26,"Yes")+(0.1*COUNTIF('Data-Qtr4'!G26,"N/A"))))),"")</f>
        <v/>
      </c>
      <c r="H27" s="169" t="str">
        <f>IF(M27=1,IF('Data-Qtr4'!Q26,0.1,IF(ISBLANK('Data-Qtr4'!H26),"",((COUNTIF('Data-Qtr4'!H26,"Yes")+(0.1*COUNTIF('Data-Qtr4'!H26,"N/A")))))),"")</f>
        <v/>
      </c>
      <c r="I27" s="173" t="str">
        <f>IF(M27=1,IF(ISBLANK('Data-Qtr4'!I26),"",(COUNTIF('Data-Qtr4'!I26,"Yes")+(0.1*COUNTIF('Data-Qtr4'!I26,"N/A")))),"")</f>
        <v/>
      </c>
      <c r="J27" s="173" t="str">
        <f>IF(M27=1,IF(ISBLANK('Data-Qtr4'!J26),"",(COUNTIF('Data-Qtr4'!J26,"Yes")+(0.1*COUNTIF('Data-Qtr4'!J26,"N/A")))),"")</f>
        <v/>
      </c>
      <c r="K27" s="174" t="str">
        <f>IF(M27=1,IF(ISBLANK('Data-Qtr4'!K26),"",(COUNTIF('Data-Qtr4'!K26,"Yes")+(0.1*COUNTIF('Data-Qtr4'!K26,"N/A")))),"")</f>
        <v/>
      </c>
      <c r="L27" s="119">
        <f>COUNTIF('Data-Qtr4'!C26:K26,"")</f>
        <v>9</v>
      </c>
      <c r="M27" s="74">
        <f>IF('Data-Qtr4'!R26,"",IF(L27&lt;9,1,0))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IF(M28=1,IF('Data-Qtr4'!C27="","",(COUNTIF('Data-Qtr4'!C27,"Yes")+(0.1*COUNTIF('Data-Qtr4'!C27,"N/A")))),"")</f>
        <v/>
      </c>
      <c r="D28" s="172" t="str">
        <f>IF(M28=1,IF(ISBLANK('Data-Qtr4'!D27),"",(COUNTIF('Data-Qtr4'!D27,"Yes")+(0.1*COUNTIF('Data-Qtr4'!D27,"N/A")))),"")</f>
        <v/>
      </c>
      <c r="E28" s="172" t="str">
        <f>IF(M28=1,IF(ISBLANK('Data-Qtr4'!E27),"",(10*COUNTIF('Data-Qtr4'!E27,"Yes, nominated to self-administer")+COUNTIF('Data-Qtr4'!E27,"Yes, nominated NOT to self-administer"))),"")</f>
        <v/>
      </c>
      <c r="F28" s="172" t="str">
        <f>IF(M28=1,IF(ISBLANK('Data-Qtr4'!F27),"",(10*COUNTIF('Data-Qtr4'!F27,"Yes, reported difficulty swallowing medicines")+COUNTIF('Data-Qtr4'!F27,"Yes, reported NO difficulty swallowing medicines"))),"")</f>
        <v/>
      </c>
      <c r="G28" s="168" t="str">
        <f>IF(M28=1,IF('Data-Qtr4'!P27,0.1,IF(ISBLANK('Data-Qtr4'!G27),"",(COUNTIF('Data-Qtr4'!G27,"Yes")+(0.1*COUNTIF('Data-Qtr4'!G27,"N/A"))))),"")</f>
        <v/>
      </c>
      <c r="H28" s="169" t="str">
        <f>IF(M28=1,IF('Data-Qtr4'!Q27,0.1,IF(ISBLANK('Data-Qtr4'!H27),"",((COUNTIF('Data-Qtr4'!H27,"Yes")+(0.1*COUNTIF('Data-Qtr4'!H27,"N/A")))))),"")</f>
        <v/>
      </c>
      <c r="I28" s="173" t="str">
        <f>IF(M28=1,IF(ISBLANK('Data-Qtr4'!I27),"",(COUNTIF('Data-Qtr4'!I27,"Yes")+(0.1*COUNTIF('Data-Qtr4'!I27,"N/A")))),"")</f>
        <v/>
      </c>
      <c r="J28" s="173" t="str">
        <f>IF(M28=1,IF(ISBLANK('Data-Qtr4'!J27),"",(COUNTIF('Data-Qtr4'!J27,"Yes")+(0.1*COUNTIF('Data-Qtr4'!J27,"N/A")))),"")</f>
        <v/>
      </c>
      <c r="K28" s="174" t="str">
        <f>IF(M28=1,IF(ISBLANK('Data-Qtr4'!K27),"",(COUNTIF('Data-Qtr4'!K27,"Yes")+(0.1*COUNTIF('Data-Qtr4'!K27,"N/A")))),"")</f>
        <v/>
      </c>
      <c r="L28" s="119">
        <f>COUNTIF('Data-Qtr4'!C27:K27,"")</f>
        <v>9</v>
      </c>
      <c r="M28" s="74">
        <f>IF('Data-Qtr4'!R27,"",IF(L28&lt;9,1,0))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IF(M29=1,IF('Data-Qtr4'!C28="","",(COUNTIF('Data-Qtr4'!C28,"Yes")+(0.1*COUNTIF('Data-Qtr4'!C28,"N/A")))),"")</f>
        <v/>
      </c>
      <c r="D29" s="172" t="str">
        <f>IF(M29=1,IF(ISBLANK('Data-Qtr4'!D28),"",(COUNTIF('Data-Qtr4'!D28,"Yes")+(0.1*COUNTIF('Data-Qtr4'!D28,"N/A")))),"")</f>
        <v/>
      </c>
      <c r="E29" s="172" t="str">
        <f>IF(M29=1,IF(ISBLANK('Data-Qtr4'!E28),"",(10*COUNTIF('Data-Qtr4'!E28,"Yes, nominated to self-administer")+COUNTIF('Data-Qtr4'!E28,"Yes, nominated NOT to self-administer"))),"")</f>
        <v/>
      </c>
      <c r="F29" s="172" t="str">
        <f>IF(M29=1,IF(ISBLANK('Data-Qtr4'!F28),"",(10*COUNTIF('Data-Qtr4'!F28,"Yes, reported difficulty swallowing medicines")+COUNTIF('Data-Qtr4'!F28,"Yes, reported NO difficulty swallowing medicines"))),"")</f>
        <v/>
      </c>
      <c r="G29" s="168" t="str">
        <f>IF(M29=1,IF('Data-Qtr4'!P28,0.1,IF(ISBLANK('Data-Qtr4'!G28),"",(COUNTIF('Data-Qtr4'!G28,"Yes")+(0.1*COUNTIF('Data-Qtr4'!G28,"N/A"))))),"")</f>
        <v/>
      </c>
      <c r="H29" s="169" t="str">
        <f>IF(M29=1,IF('Data-Qtr4'!Q28,0.1,IF(ISBLANK('Data-Qtr4'!H28),"",((COUNTIF('Data-Qtr4'!H28,"Yes")+(0.1*COUNTIF('Data-Qtr4'!H28,"N/A")))))),"")</f>
        <v/>
      </c>
      <c r="I29" s="173" t="str">
        <f>IF(M29=1,IF(ISBLANK('Data-Qtr4'!I28),"",(COUNTIF('Data-Qtr4'!I28,"Yes")+(0.1*COUNTIF('Data-Qtr4'!I28,"N/A")))),"")</f>
        <v/>
      </c>
      <c r="J29" s="173" t="str">
        <f>IF(M29=1,IF(ISBLANK('Data-Qtr4'!J28),"",(COUNTIF('Data-Qtr4'!J28,"Yes")+(0.1*COUNTIF('Data-Qtr4'!J28,"N/A")))),"")</f>
        <v/>
      </c>
      <c r="K29" s="174" t="str">
        <f>IF(M29=1,IF(ISBLANK('Data-Qtr4'!K28),"",(COUNTIF('Data-Qtr4'!K28,"Yes")+(0.1*COUNTIF('Data-Qtr4'!K28,"N/A")))),"")</f>
        <v/>
      </c>
      <c r="L29" s="119">
        <f>COUNTIF('Data-Qtr4'!C28:K28,"")</f>
        <v>9</v>
      </c>
      <c r="M29" s="74">
        <f>IF('Data-Qtr4'!R28,"",IF(L29&lt;9,1,0))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IF(M30=1,IF('Data-Qtr4'!C29="","",(COUNTIF('Data-Qtr4'!C29,"Yes")+(0.1*COUNTIF('Data-Qtr4'!C29,"N/A")))),"")</f>
        <v/>
      </c>
      <c r="D30" s="172" t="str">
        <f>IF(M30=1,IF(ISBLANK('Data-Qtr4'!D29),"",(COUNTIF('Data-Qtr4'!D29,"Yes")+(0.1*COUNTIF('Data-Qtr4'!D29,"N/A")))),"")</f>
        <v/>
      </c>
      <c r="E30" s="172" t="str">
        <f>IF(M30=1,IF(ISBLANK('Data-Qtr4'!E29),"",(10*COUNTIF('Data-Qtr4'!E29,"Yes, nominated to self-administer")+COUNTIF('Data-Qtr4'!E29,"Yes, nominated NOT to self-administer"))),"")</f>
        <v/>
      </c>
      <c r="F30" s="172" t="str">
        <f>IF(M30=1,IF(ISBLANK('Data-Qtr4'!F29),"",(10*COUNTIF('Data-Qtr4'!F29,"Yes, reported difficulty swallowing medicines")+COUNTIF('Data-Qtr4'!F29,"Yes, reported NO difficulty swallowing medicines"))),"")</f>
        <v/>
      </c>
      <c r="G30" s="168" t="str">
        <f>IF(M30=1,IF('Data-Qtr4'!P29,0.1,IF(ISBLANK('Data-Qtr4'!G29),"",(COUNTIF('Data-Qtr4'!G29,"Yes")+(0.1*COUNTIF('Data-Qtr4'!G29,"N/A"))))),"")</f>
        <v/>
      </c>
      <c r="H30" s="169" t="str">
        <f>IF(M30=1,IF('Data-Qtr4'!Q29,0.1,IF(ISBLANK('Data-Qtr4'!H29),"",((COUNTIF('Data-Qtr4'!H29,"Yes")+(0.1*COUNTIF('Data-Qtr4'!H29,"N/A")))))),"")</f>
        <v/>
      </c>
      <c r="I30" s="173" t="str">
        <f>IF(M30=1,IF(ISBLANK('Data-Qtr4'!I29),"",(COUNTIF('Data-Qtr4'!I29,"Yes")+(0.1*COUNTIF('Data-Qtr4'!I29,"N/A")))),"")</f>
        <v/>
      </c>
      <c r="J30" s="173" t="str">
        <f>IF(M30=1,IF(ISBLANK('Data-Qtr4'!J29),"",(COUNTIF('Data-Qtr4'!J29,"Yes")+(0.1*COUNTIF('Data-Qtr4'!J29,"N/A")))),"")</f>
        <v/>
      </c>
      <c r="K30" s="174" t="str">
        <f>IF(M30=1,IF(ISBLANK('Data-Qtr4'!K29),"",(COUNTIF('Data-Qtr4'!K29,"Yes")+(0.1*COUNTIF('Data-Qtr4'!K29,"N/A")))),"")</f>
        <v/>
      </c>
      <c r="L30" s="119">
        <f>COUNTIF('Data-Qtr4'!C29:K29,"")</f>
        <v>9</v>
      </c>
      <c r="M30" s="74">
        <f>IF('Data-Qtr4'!R29,"",IF(L30&lt;9,1,0))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IF(M31=1,IF('Data-Qtr4'!C30="","",(COUNTIF('Data-Qtr4'!C30,"Yes")+(0.1*COUNTIF('Data-Qtr4'!C30,"N/A")))),"")</f>
        <v/>
      </c>
      <c r="D31" s="172" t="str">
        <f>IF(M31=1,IF(ISBLANK('Data-Qtr4'!D30),"",(COUNTIF('Data-Qtr4'!D30,"Yes")+(0.1*COUNTIF('Data-Qtr4'!D30,"N/A")))),"")</f>
        <v/>
      </c>
      <c r="E31" s="172" t="str">
        <f>IF(M31=1,IF(ISBLANK('Data-Qtr4'!E30),"",(10*COUNTIF('Data-Qtr4'!E30,"Yes, nominated to self-administer")+COUNTIF('Data-Qtr4'!E30,"Yes, nominated NOT to self-administer"))),"")</f>
        <v/>
      </c>
      <c r="F31" s="172" t="str">
        <f>IF(M31=1,IF(ISBLANK('Data-Qtr4'!F30),"",(10*COUNTIF('Data-Qtr4'!F30,"Yes, reported difficulty swallowing medicines")+COUNTIF('Data-Qtr4'!F30,"Yes, reported NO difficulty swallowing medicines"))),"")</f>
        <v/>
      </c>
      <c r="G31" s="168" t="str">
        <f>IF(M31=1,IF('Data-Qtr4'!P30,0.1,IF(ISBLANK('Data-Qtr4'!G30),"",(COUNTIF('Data-Qtr4'!G30,"Yes")+(0.1*COUNTIF('Data-Qtr4'!G30,"N/A"))))),"")</f>
        <v/>
      </c>
      <c r="H31" s="169" t="str">
        <f>IF(M31=1,IF('Data-Qtr4'!Q30,0.1,IF(ISBLANK('Data-Qtr4'!H30),"",((COUNTIF('Data-Qtr4'!H30,"Yes")+(0.1*COUNTIF('Data-Qtr4'!H30,"N/A")))))),"")</f>
        <v/>
      </c>
      <c r="I31" s="173" t="str">
        <f>IF(M31=1,IF(ISBLANK('Data-Qtr4'!I30),"",(COUNTIF('Data-Qtr4'!I30,"Yes")+(0.1*COUNTIF('Data-Qtr4'!I30,"N/A")))),"")</f>
        <v/>
      </c>
      <c r="J31" s="173" t="str">
        <f>IF(M31=1,IF(ISBLANK('Data-Qtr4'!J30),"",(COUNTIF('Data-Qtr4'!J30,"Yes")+(0.1*COUNTIF('Data-Qtr4'!J30,"N/A")))),"")</f>
        <v/>
      </c>
      <c r="K31" s="174" t="str">
        <f>IF(M31=1,IF(ISBLANK('Data-Qtr4'!K30),"",(COUNTIF('Data-Qtr4'!K30,"Yes")+(0.1*COUNTIF('Data-Qtr4'!K30,"N/A")))),"")</f>
        <v/>
      </c>
      <c r="L31" s="119">
        <f>COUNTIF('Data-Qtr4'!C30:K30,"")</f>
        <v>9</v>
      </c>
      <c r="M31" s="74">
        <f>IF('Data-Qtr4'!R30,"",IF(L31&lt;9,1,0))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IF(M32=1,IF('Data-Qtr4'!C31="","",(COUNTIF('Data-Qtr4'!C31,"Yes")+(0.1*COUNTIF('Data-Qtr4'!C31,"N/A")))),"")</f>
        <v/>
      </c>
      <c r="D32" s="172" t="str">
        <f>IF(M32=1,IF(ISBLANK('Data-Qtr4'!D31),"",(COUNTIF('Data-Qtr4'!D31,"Yes")+(0.1*COUNTIF('Data-Qtr4'!D31,"N/A")))),"")</f>
        <v/>
      </c>
      <c r="E32" s="172" t="str">
        <f>IF(M32=1,IF(ISBLANK('Data-Qtr4'!E31),"",(10*COUNTIF('Data-Qtr4'!E31,"Yes, nominated to self-administer")+COUNTIF('Data-Qtr4'!E31,"Yes, nominated NOT to self-administer"))),"")</f>
        <v/>
      </c>
      <c r="F32" s="172" t="str">
        <f>IF(M32=1,IF(ISBLANK('Data-Qtr4'!F31),"",(10*COUNTIF('Data-Qtr4'!F31,"Yes, reported difficulty swallowing medicines")+COUNTIF('Data-Qtr4'!F31,"Yes, reported NO difficulty swallowing medicines"))),"")</f>
        <v/>
      </c>
      <c r="G32" s="168" t="str">
        <f>IF(M32=1,IF('Data-Qtr4'!P31,0.1,IF(ISBLANK('Data-Qtr4'!G31),"",(COUNTIF('Data-Qtr4'!G31,"Yes")+(0.1*COUNTIF('Data-Qtr4'!G31,"N/A"))))),"")</f>
        <v/>
      </c>
      <c r="H32" s="169" t="str">
        <f>IF(M32=1,IF('Data-Qtr4'!Q31,0.1,IF(ISBLANK('Data-Qtr4'!H31),"",((COUNTIF('Data-Qtr4'!H31,"Yes")+(0.1*COUNTIF('Data-Qtr4'!H31,"N/A")))))),"")</f>
        <v/>
      </c>
      <c r="I32" s="173" t="str">
        <f>IF(M32=1,IF(ISBLANK('Data-Qtr4'!I31),"",(COUNTIF('Data-Qtr4'!I31,"Yes")+(0.1*COUNTIF('Data-Qtr4'!I31,"N/A")))),"")</f>
        <v/>
      </c>
      <c r="J32" s="173" t="str">
        <f>IF(M32=1,IF(ISBLANK('Data-Qtr4'!J31),"",(COUNTIF('Data-Qtr4'!J31,"Yes")+(0.1*COUNTIF('Data-Qtr4'!J31,"N/A")))),"")</f>
        <v/>
      </c>
      <c r="K32" s="174" t="str">
        <f>IF(M32=1,IF(ISBLANK('Data-Qtr4'!K31),"",(COUNTIF('Data-Qtr4'!K31,"Yes")+(0.1*COUNTIF('Data-Qtr4'!K31,"N/A")))),"")</f>
        <v/>
      </c>
      <c r="L32" s="119">
        <f>COUNTIF('Data-Qtr4'!C31:K31,"")</f>
        <v>9</v>
      </c>
      <c r="M32" s="74">
        <f>IF('Data-Qtr4'!R31,"",IF(L32&lt;9,1,0))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IF(M33=1,IF('Data-Qtr4'!C32="","",(COUNTIF('Data-Qtr4'!C32,"Yes")+(0.1*COUNTIF('Data-Qtr4'!C32,"N/A")))),"")</f>
        <v/>
      </c>
      <c r="D33" s="172" t="str">
        <f>IF(M33=1,IF(ISBLANK('Data-Qtr4'!D32),"",(COUNTIF('Data-Qtr4'!D32,"Yes")+(0.1*COUNTIF('Data-Qtr4'!D32,"N/A")))),"")</f>
        <v/>
      </c>
      <c r="E33" s="172" t="str">
        <f>IF(M33=1,IF(ISBLANK('Data-Qtr4'!E32),"",(10*COUNTIF('Data-Qtr4'!E32,"Yes, nominated to self-administer")+COUNTIF('Data-Qtr4'!E32,"Yes, nominated NOT to self-administer"))),"")</f>
        <v/>
      </c>
      <c r="F33" s="172" t="str">
        <f>IF(M33=1,IF(ISBLANK('Data-Qtr4'!F32),"",(10*COUNTIF('Data-Qtr4'!F32,"Yes, reported difficulty swallowing medicines")+COUNTIF('Data-Qtr4'!F32,"Yes, reported NO difficulty swallowing medicines"))),"")</f>
        <v/>
      </c>
      <c r="G33" s="168" t="str">
        <f>IF(M33=1,IF('Data-Qtr4'!P32,0.1,IF(ISBLANK('Data-Qtr4'!G32),"",(COUNTIF('Data-Qtr4'!G32,"Yes")+(0.1*COUNTIF('Data-Qtr4'!G32,"N/A"))))),"")</f>
        <v/>
      </c>
      <c r="H33" s="169" t="str">
        <f>IF(M33=1,IF('Data-Qtr4'!Q32,0.1,IF(ISBLANK('Data-Qtr4'!H32),"",((COUNTIF('Data-Qtr4'!H32,"Yes")+(0.1*COUNTIF('Data-Qtr4'!H32,"N/A")))))),"")</f>
        <v/>
      </c>
      <c r="I33" s="173" t="str">
        <f>IF(M33=1,IF(ISBLANK('Data-Qtr4'!I32),"",(COUNTIF('Data-Qtr4'!I32,"Yes")+(0.1*COUNTIF('Data-Qtr4'!I32,"N/A")))),"")</f>
        <v/>
      </c>
      <c r="J33" s="173" t="str">
        <f>IF(M33=1,IF(ISBLANK('Data-Qtr4'!J32),"",(COUNTIF('Data-Qtr4'!J32,"Yes")+(0.1*COUNTIF('Data-Qtr4'!J32,"N/A")))),"")</f>
        <v/>
      </c>
      <c r="K33" s="174" t="str">
        <f>IF(M33=1,IF(ISBLANK('Data-Qtr4'!K32),"",(COUNTIF('Data-Qtr4'!K32,"Yes")+(0.1*COUNTIF('Data-Qtr4'!K32,"N/A")))),"")</f>
        <v/>
      </c>
      <c r="L33" s="119">
        <f>COUNTIF('Data-Qtr4'!C32:K32,"")</f>
        <v>9</v>
      </c>
      <c r="M33" s="74">
        <f>IF('Data-Qtr4'!R32,"",IF(L33&lt;9,1,0))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IF(M34=1,IF('Data-Qtr4'!C33="","",(COUNTIF('Data-Qtr4'!C33,"Yes")+(0.1*COUNTIF('Data-Qtr4'!C33,"N/A")))),"")</f>
        <v/>
      </c>
      <c r="D34" s="172" t="str">
        <f>IF(M34=1,IF(ISBLANK('Data-Qtr4'!D33),"",(COUNTIF('Data-Qtr4'!D33,"Yes")+(0.1*COUNTIF('Data-Qtr4'!D33,"N/A")))),"")</f>
        <v/>
      </c>
      <c r="E34" s="172" t="str">
        <f>IF(M34=1,IF(ISBLANK('Data-Qtr4'!E33),"",(10*COUNTIF('Data-Qtr4'!E33,"Yes, nominated to self-administer")+COUNTIF('Data-Qtr4'!E33,"Yes, nominated NOT to self-administer"))),"")</f>
        <v/>
      </c>
      <c r="F34" s="172" t="str">
        <f>IF(M34=1,IF(ISBLANK('Data-Qtr4'!F33),"",(10*COUNTIF('Data-Qtr4'!F33,"Yes, reported difficulty swallowing medicines")+COUNTIF('Data-Qtr4'!F33,"Yes, reported NO difficulty swallowing medicines"))),"")</f>
        <v/>
      </c>
      <c r="G34" s="168" t="str">
        <f>IF(M34=1,IF('Data-Qtr4'!P33,0.1,IF(ISBLANK('Data-Qtr4'!G33),"",(COUNTIF('Data-Qtr4'!G33,"Yes")+(0.1*COUNTIF('Data-Qtr4'!G33,"N/A"))))),"")</f>
        <v/>
      </c>
      <c r="H34" s="169" t="str">
        <f>IF(M34=1,IF('Data-Qtr4'!Q33,0.1,IF(ISBLANK('Data-Qtr4'!H33),"",((COUNTIF('Data-Qtr4'!H33,"Yes")+(0.1*COUNTIF('Data-Qtr4'!H33,"N/A")))))),"")</f>
        <v/>
      </c>
      <c r="I34" s="173" t="str">
        <f>IF(M34=1,IF(ISBLANK('Data-Qtr4'!I33),"",(COUNTIF('Data-Qtr4'!I33,"Yes")+(0.1*COUNTIF('Data-Qtr4'!I33,"N/A")))),"")</f>
        <v/>
      </c>
      <c r="J34" s="173" t="str">
        <f>IF(M34=1,IF(ISBLANK('Data-Qtr4'!J33),"",(COUNTIF('Data-Qtr4'!J33,"Yes")+(0.1*COUNTIF('Data-Qtr4'!J33,"N/A")))),"")</f>
        <v/>
      </c>
      <c r="K34" s="174" t="str">
        <f>IF(M34=1,IF(ISBLANK('Data-Qtr4'!K33),"",(COUNTIF('Data-Qtr4'!K33,"Yes")+(0.1*COUNTIF('Data-Qtr4'!K33,"N/A")))),"")</f>
        <v/>
      </c>
      <c r="L34" s="119">
        <f>COUNTIF('Data-Qtr4'!C33:K33,"")</f>
        <v>9</v>
      </c>
      <c r="M34" s="74">
        <f>IF('Data-Qtr4'!R33,"",IF(L34&lt;9,1,0))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IF(M35=1,IF('Data-Qtr4'!C34="","",(COUNTIF('Data-Qtr4'!C34,"Yes")+(0.1*COUNTIF('Data-Qtr4'!C34,"N/A")))),"")</f>
        <v/>
      </c>
      <c r="D35" s="172" t="str">
        <f>IF(M35=1,IF(ISBLANK('Data-Qtr4'!D34),"",(COUNTIF('Data-Qtr4'!D34,"Yes")+(0.1*COUNTIF('Data-Qtr4'!D34,"N/A")))),"")</f>
        <v/>
      </c>
      <c r="E35" s="172" t="str">
        <f>IF(M35=1,IF(ISBLANK('Data-Qtr4'!E34),"",(10*COUNTIF('Data-Qtr4'!E34,"Yes, nominated to self-administer")+COUNTIF('Data-Qtr4'!E34,"Yes, nominated NOT to self-administer"))),"")</f>
        <v/>
      </c>
      <c r="F35" s="172" t="str">
        <f>IF(M35=1,IF(ISBLANK('Data-Qtr4'!F34),"",(10*COUNTIF('Data-Qtr4'!F34,"Yes, reported difficulty swallowing medicines")+COUNTIF('Data-Qtr4'!F34,"Yes, reported NO difficulty swallowing medicines"))),"")</f>
        <v/>
      </c>
      <c r="G35" s="168" t="str">
        <f>IF(M35=1,IF('Data-Qtr4'!P34,0.1,IF(ISBLANK('Data-Qtr4'!G34),"",(COUNTIF('Data-Qtr4'!G34,"Yes")+(0.1*COUNTIF('Data-Qtr4'!G34,"N/A"))))),"")</f>
        <v/>
      </c>
      <c r="H35" s="169" t="str">
        <f>IF(M35=1,IF('Data-Qtr4'!Q34,0.1,IF(ISBLANK('Data-Qtr4'!H34),"",((COUNTIF('Data-Qtr4'!H34,"Yes")+(0.1*COUNTIF('Data-Qtr4'!H34,"N/A")))))),"")</f>
        <v/>
      </c>
      <c r="I35" s="173" t="str">
        <f>IF(M35=1,IF(ISBLANK('Data-Qtr4'!I34),"",(COUNTIF('Data-Qtr4'!I34,"Yes")+(0.1*COUNTIF('Data-Qtr4'!I34,"N/A")))),"")</f>
        <v/>
      </c>
      <c r="J35" s="173" t="str">
        <f>IF(M35=1,IF(ISBLANK('Data-Qtr4'!J34),"",(COUNTIF('Data-Qtr4'!J34,"Yes")+(0.1*COUNTIF('Data-Qtr4'!J34,"N/A")))),"")</f>
        <v/>
      </c>
      <c r="K35" s="174" t="str">
        <f>IF(M35=1,IF(ISBLANK('Data-Qtr4'!K34),"",(COUNTIF('Data-Qtr4'!K34,"Yes")+(0.1*COUNTIF('Data-Qtr4'!K34,"N/A")))),"")</f>
        <v/>
      </c>
      <c r="L35" s="119">
        <f>COUNTIF('Data-Qtr4'!C34:K34,"")</f>
        <v>9</v>
      </c>
      <c r="M35" s="74">
        <f>IF('Data-Qtr4'!R34,"",IF(L35&lt;9,1,0))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IF(M36=1,IF('Data-Qtr4'!C35="","",(COUNTIF('Data-Qtr4'!C35,"Yes")+(0.1*COUNTIF('Data-Qtr4'!C35,"N/A")))),"")</f>
        <v/>
      </c>
      <c r="D36" s="172" t="str">
        <f>IF(M36=1,IF(ISBLANK('Data-Qtr4'!D35),"",(COUNTIF('Data-Qtr4'!D35,"Yes")+(0.1*COUNTIF('Data-Qtr4'!D35,"N/A")))),"")</f>
        <v/>
      </c>
      <c r="E36" s="172" t="str">
        <f>IF(M36=1,IF(ISBLANK('Data-Qtr4'!E35),"",(10*COUNTIF('Data-Qtr4'!E35,"Yes, nominated to self-administer")+COUNTIF('Data-Qtr4'!E35,"Yes, nominated NOT to self-administer"))),"")</f>
        <v/>
      </c>
      <c r="F36" s="172" t="str">
        <f>IF(M36=1,IF(ISBLANK('Data-Qtr4'!F35),"",(10*COUNTIF('Data-Qtr4'!F35,"Yes, reported difficulty swallowing medicines")+COUNTIF('Data-Qtr4'!F35,"Yes, reported NO difficulty swallowing medicines"))),"")</f>
        <v/>
      </c>
      <c r="G36" s="168" t="str">
        <f>IF(M36=1,IF('Data-Qtr4'!P35,0.1,IF(ISBLANK('Data-Qtr4'!G35),"",(COUNTIF('Data-Qtr4'!G35,"Yes")+(0.1*COUNTIF('Data-Qtr4'!G35,"N/A"))))),"")</f>
        <v/>
      </c>
      <c r="H36" s="169" t="str">
        <f>IF(M36=1,IF('Data-Qtr4'!Q35,0.1,IF(ISBLANK('Data-Qtr4'!H35),"",((COUNTIF('Data-Qtr4'!H35,"Yes")+(0.1*COUNTIF('Data-Qtr4'!H35,"N/A")))))),"")</f>
        <v/>
      </c>
      <c r="I36" s="173" t="str">
        <f>IF(M36=1,IF(ISBLANK('Data-Qtr4'!I35),"",(COUNTIF('Data-Qtr4'!I35,"Yes")+(0.1*COUNTIF('Data-Qtr4'!I35,"N/A")))),"")</f>
        <v/>
      </c>
      <c r="J36" s="173" t="str">
        <f>IF(M36=1,IF(ISBLANK('Data-Qtr4'!J35),"",(COUNTIF('Data-Qtr4'!J35,"Yes")+(0.1*COUNTIF('Data-Qtr4'!J35,"N/A")))),"")</f>
        <v/>
      </c>
      <c r="K36" s="174" t="str">
        <f>IF(M36=1,IF(ISBLANK('Data-Qtr4'!K35),"",(COUNTIF('Data-Qtr4'!K35,"Yes")+(0.1*COUNTIF('Data-Qtr4'!K35,"N/A")))),"")</f>
        <v/>
      </c>
      <c r="L36" s="148">
        <f>COUNTIF('Data-Qtr4'!C35:K35,"")</f>
        <v>9</v>
      </c>
      <c r="M36" s="74">
        <f>IF('Data-Qtr4'!R35,"",IF(L36&lt;9,1,0))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IF(M37=1,IF('Data-Qtr4'!C36="","",(COUNTIF('Data-Qtr4'!C36,"Yes")+(0.1*COUNTIF('Data-Qtr4'!C36,"N/A")))),"")</f>
        <v/>
      </c>
      <c r="D37" s="172" t="str">
        <f>IF(M37=1,IF(ISBLANK('Data-Qtr4'!D36),"",(COUNTIF('Data-Qtr4'!D36,"Yes")+(0.1*COUNTIF('Data-Qtr4'!D36,"N/A")))),"")</f>
        <v/>
      </c>
      <c r="E37" s="172" t="str">
        <f>IF(M37=1,IF(ISBLANK('Data-Qtr4'!E36),"",(10*COUNTIF('Data-Qtr4'!E36,"Yes, nominated to self-administer")+COUNTIF('Data-Qtr4'!E36,"Yes, nominated NOT to self-administer"))),"")</f>
        <v/>
      </c>
      <c r="F37" s="172" t="str">
        <f>IF(M37=1,IF(ISBLANK('Data-Qtr4'!F36),"",(10*COUNTIF('Data-Qtr4'!F36,"Yes, reported difficulty swallowing medicines")+COUNTIF('Data-Qtr4'!F36,"Yes, reported NO difficulty swallowing medicines"))),"")</f>
        <v/>
      </c>
      <c r="G37" s="168" t="str">
        <f>IF(M37=1,IF('Data-Qtr4'!P36,0.1,IF(ISBLANK('Data-Qtr4'!G36),"",(COUNTIF('Data-Qtr4'!G36,"Yes")+(0.1*COUNTIF('Data-Qtr4'!G36,"N/A"))))),"")</f>
        <v/>
      </c>
      <c r="H37" s="169" t="str">
        <f>IF(M37=1,IF('Data-Qtr4'!Q36,0.1,IF(ISBLANK('Data-Qtr4'!H36),"",((COUNTIF('Data-Qtr4'!H36,"Yes")+(0.1*COUNTIF('Data-Qtr4'!H36,"N/A")))))),"")</f>
        <v/>
      </c>
      <c r="I37" s="173" t="str">
        <f>IF(M37=1,IF(ISBLANK('Data-Qtr4'!I36),"",(COUNTIF('Data-Qtr4'!I36,"Yes")+(0.1*COUNTIF('Data-Qtr4'!I36,"N/A")))),"")</f>
        <v/>
      </c>
      <c r="J37" s="173" t="str">
        <f>IF(M37=1,IF(ISBLANK('Data-Qtr4'!J36),"",(COUNTIF('Data-Qtr4'!J36,"Yes")+(0.1*COUNTIF('Data-Qtr4'!J36,"N/A")))),"")</f>
        <v/>
      </c>
      <c r="K37" s="174" t="str">
        <f>IF(M37=1,IF(ISBLANK('Data-Qtr4'!K36),"",(COUNTIF('Data-Qtr4'!K36,"Yes")+(0.1*COUNTIF('Data-Qtr4'!K36,"N/A")))),"")</f>
        <v/>
      </c>
      <c r="L37" s="119">
        <f>COUNTIF('Data-Qtr4'!C36:K36,"")</f>
        <v>9</v>
      </c>
      <c r="M37" s="74">
        <f>IF('Data-Qtr4'!R36,"",IF(L37&lt;9,1,0))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IF(M38=1,IF('Data-Qtr4'!C37="","",(COUNTIF('Data-Qtr4'!C37,"Yes")+(0.1*COUNTIF('Data-Qtr4'!C37,"N/A")))),"")</f>
        <v/>
      </c>
      <c r="D38" s="172" t="str">
        <f>IF(M38=1,IF(ISBLANK('Data-Qtr4'!D37),"",(COUNTIF('Data-Qtr4'!D37,"Yes")+(0.1*COUNTIF('Data-Qtr4'!D37,"N/A")))),"")</f>
        <v/>
      </c>
      <c r="E38" s="172" t="str">
        <f>IF(M38=1,IF(ISBLANK('Data-Qtr4'!E37),"",(10*COUNTIF('Data-Qtr4'!E37,"Yes, nominated to self-administer")+COUNTIF('Data-Qtr4'!E37,"Yes, nominated NOT to self-administer"))),"")</f>
        <v/>
      </c>
      <c r="F38" s="172" t="str">
        <f>IF(M38=1,IF(ISBLANK('Data-Qtr4'!F37),"",(10*COUNTIF('Data-Qtr4'!F37,"Yes, reported difficulty swallowing medicines")+COUNTIF('Data-Qtr4'!F37,"Yes, reported NO difficulty swallowing medicines"))),"")</f>
        <v/>
      </c>
      <c r="G38" s="168" t="str">
        <f>IF(M38=1,IF('Data-Qtr4'!P37,0.1,IF(ISBLANK('Data-Qtr4'!G37),"",(COUNTIF('Data-Qtr4'!G37,"Yes")+(0.1*COUNTIF('Data-Qtr4'!G37,"N/A"))))),"")</f>
        <v/>
      </c>
      <c r="H38" s="169" t="str">
        <f>IF(M38=1,IF('Data-Qtr4'!Q37,0.1,IF(ISBLANK('Data-Qtr4'!H37),"",((COUNTIF('Data-Qtr4'!H37,"Yes")+(0.1*COUNTIF('Data-Qtr4'!H37,"N/A")))))),"")</f>
        <v/>
      </c>
      <c r="I38" s="173" t="str">
        <f>IF(M38=1,IF(ISBLANK('Data-Qtr4'!I37),"",(COUNTIF('Data-Qtr4'!I37,"Yes")+(0.1*COUNTIF('Data-Qtr4'!I37,"N/A")))),"")</f>
        <v/>
      </c>
      <c r="J38" s="173" t="str">
        <f>IF(M38=1,IF(ISBLANK('Data-Qtr4'!J37),"",(COUNTIF('Data-Qtr4'!J37,"Yes")+(0.1*COUNTIF('Data-Qtr4'!J37,"N/A")))),"")</f>
        <v/>
      </c>
      <c r="K38" s="174" t="str">
        <f>IF(M38=1,IF(ISBLANK('Data-Qtr4'!K37),"",(COUNTIF('Data-Qtr4'!K37,"Yes")+(0.1*COUNTIF('Data-Qtr4'!K37,"N/A")))),"")</f>
        <v/>
      </c>
      <c r="L38" s="119">
        <f>COUNTIF('Data-Qtr4'!C37:K37,"")</f>
        <v>9</v>
      </c>
      <c r="M38" s="74">
        <f>IF('Data-Qtr4'!R37,"",IF(L38&lt;9,1,0))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IF(M39=1,IF('Data-Qtr4'!C38="","",(COUNTIF('Data-Qtr4'!C38,"Yes")+(0.1*COUNTIF('Data-Qtr4'!C38,"N/A")))),"")</f>
        <v/>
      </c>
      <c r="D39" s="172" t="str">
        <f>IF(M39=1,IF(ISBLANK('Data-Qtr4'!D38),"",(COUNTIF('Data-Qtr4'!D38,"Yes")+(0.1*COUNTIF('Data-Qtr4'!D38,"N/A")))),"")</f>
        <v/>
      </c>
      <c r="E39" s="172" t="str">
        <f>IF(M39=1,IF(ISBLANK('Data-Qtr4'!E38),"",(10*COUNTIF('Data-Qtr4'!E38,"Yes, nominated to self-administer")+COUNTIF('Data-Qtr4'!E38,"Yes, nominated NOT to self-administer"))),"")</f>
        <v/>
      </c>
      <c r="F39" s="172" t="str">
        <f>IF(M39=1,IF(ISBLANK('Data-Qtr4'!F38),"",(10*COUNTIF('Data-Qtr4'!F38,"Yes, reported difficulty swallowing medicines")+COUNTIF('Data-Qtr4'!F38,"Yes, reported NO difficulty swallowing medicines"))),"")</f>
        <v/>
      </c>
      <c r="G39" s="168" t="str">
        <f>IF(M39=1,IF('Data-Qtr4'!P38,0.1,IF(ISBLANK('Data-Qtr4'!G38),"",(COUNTIF('Data-Qtr4'!G38,"Yes")+(0.1*COUNTIF('Data-Qtr4'!G38,"N/A"))))),"")</f>
        <v/>
      </c>
      <c r="H39" s="169" t="str">
        <f>IF(M39=1,IF('Data-Qtr4'!Q38,0.1,IF(ISBLANK('Data-Qtr4'!H38),"",((COUNTIF('Data-Qtr4'!H38,"Yes")+(0.1*COUNTIF('Data-Qtr4'!H38,"N/A")))))),"")</f>
        <v/>
      </c>
      <c r="I39" s="173" t="str">
        <f>IF(M39=1,IF(ISBLANK('Data-Qtr4'!I38),"",(COUNTIF('Data-Qtr4'!I38,"Yes")+(0.1*COUNTIF('Data-Qtr4'!I38,"N/A")))),"")</f>
        <v/>
      </c>
      <c r="J39" s="173" t="str">
        <f>IF(M39=1,IF(ISBLANK('Data-Qtr4'!J38),"",(COUNTIF('Data-Qtr4'!J38,"Yes")+(0.1*COUNTIF('Data-Qtr4'!J38,"N/A")))),"")</f>
        <v/>
      </c>
      <c r="K39" s="174" t="str">
        <f>IF(M39=1,IF(ISBLANK('Data-Qtr4'!K38),"",(COUNTIF('Data-Qtr4'!K38,"Yes")+(0.1*COUNTIF('Data-Qtr4'!K38,"N/A")))),"")</f>
        <v/>
      </c>
      <c r="L39" s="119">
        <f>COUNTIF('Data-Qtr4'!C38:K38,"")</f>
        <v>9</v>
      </c>
      <c r="M39" s="74">
        <f>IF('Data-Qtr4'!R38,"",IF(L39&lt;9,1,0))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IF(M40=1,IF('Data-Qtr4'!C39="","",(COUNTIF('Data-Qtr4'!C39,"Yes")+(0.1*COUNTIF('Data-Qtr4'!C39,"N/A")))),"")</f>
        <v/>
      </c>
      <c r="D40" s="172" t="str">
        <f>IF(M40=1,IF(ISBLANK('Data-Qtr4'!D39),"",(COUNTIF('Data-Qtr4'!D39,"Yes")+(0.1*COUNTIF('Data-Qtr4'!D39,"N/A")))),"")</f>
        <v/>
      </c>
      <c r="E40" s="172" t="str">
        <f>IF(M40=1,IF(ISBLANK('Data-Qtr4'!E39),"",(10*COUNTIF('Data-Qtr4'!E39,"Yes, nominated to self-administer")+COUNTIF('Data-Qtr4'!E39,"Yes, nominated NOT to self-administer"))),"")</f>
        <v/>
      </c>
      <c r="F40" s="172" t="str">
        <f>IF(M40=1,IF(ISBLANK('Data-Qtr4'!F39),"",(10*COUNTIF('Data-Qtr4'!F39,"Yes, reported difficulty swallowing medicines")+COUNTIF('Data-Qtr4'!F39,"Yes, reported NO difficulty swallowing medicines"))),"")</f>
        <v/>
      </c>
      <c r="G40" s="168" t="str">
        <f>IF(M40=1,IF('Data-Qtr4'!P39,0.1,IF(ISBLANK('Data-Qtr4'!G39),"",(COUNTIF('Data-Qtr4'!G39,"Yes")+(0.1*COUNTIF('Data-Qtr4'!G39,"N/A"))))),"")</f>
        <v/>
      </c>
      <c r="H40" s="169" t="str">
        <f>IF(M40=1,IF('Data-Qtr4'!Q39,0.1,IF(ISBLANK('Data-Qtr4'!H39),"",((COUNTIF('Data-Qtr4'!H39,"Yes")+(0.1*COUNTIF('Data-Qtr4'!H39,"N/A")))))),"")</f>
        <v/>
      </c>
      <c r="I40" s="173" t="str">
        <f>IF(M40=1,IF(ISBLANK('Data-Qtr4'!I39),"",(COUNTIF('Data-Qtr4'!I39,"Yes")+(0.1*COUNTIF('Data-Qtr4'!I39,"N/A")))),"")</f>
        <v/>
      </c>
      <c r="J40" s="173" t="str">
        <f>IF(M40=1,IF(ISBLANK('Data-Qtr4'!J39),"",(COUNTIF('Data-Qtr4'!J39,"Yes")+(0.1*COUNTIF('Data-Qtr4'!J39,"N/A")))),"")</f>
        <v/>
      </c>
      <c r="K40" s="174" t="str">
        <f>IF(M40=1,IF(ISBLANK('Data-Qtr4'!K39),"",(COUNTIF('Data-Qtr4'!K39,"Yes")+(0.1*COUNTIF('Data-Qtr4'!K39,"N/A")))),"")</f>
        <v/>
      </c>
      <c r="L40" s="119">
        <f>COUNTIF('Data-Qtr4'!C39:K39,"")</f>
        <v>9</v>
      </c>
      <c r="M40" s="74">
        <f>IF('Data-Qtr4'!R39,"",IF(L40&lt;9,1,0))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IF(M41=1,IF('Data-Qtr4'!C40="","",(COUNTIF('Data-Qtr4'!C40,"Yes")+(0.1*COUNTIF('Data-Qtr4'!C40,"N/A")))),"")</f>
        <v/>
      </c>
      <c r="D41" s="172" t="str">
        <f>IF(M41=1,IF(ISBLANK('Data-Qtr4'!D40),"",(COUNTIF('Data-Qtr4'!D40,"Yes")+(0.1*COUNTIF('Data-Qtr4'!D40,"N/A")))),"")</f>
        <v/>
      </c>
      <c r="E41" s="172" t="str">
        <f>IF(M41=1,IF(ISBLANK('Data-Qtr4'!E40),"",(10*COUNTIF('Data-Qtr4'!E40,"Yes, nominated to self-administer")+COUNTIF('Data-Qtr4'!E40,"Yes, nominated NOT to self-administer"))),"")</f>
        <v/>
      </c>
      <c r="F41" s="172" t="str">
        <f>IF(M41=1,IF(ISBLANK('Data-Qtr4'!F40),"",(10*COUNTIF('Data-Qtr4'!F40,"Yes, reported difficulty swallowing medicines")+COUNTIF('Data-Qtr4'!F40,"Yes, reported NO difficulty swallowing medicines"))),"")</f>
        <v/>
      </c>
      <c r="G41" s="168" t="str">
        <f>IF(M41=1,IF('Data-Qtr4'!P40,0.1,IF(ISBLANK('Data-Qtr4'!G40),"",(COUNTIF('Data-Qtr4'!G40,"Yes")+(0.1*COUNTIF('Data-Qtr4'!G40,"N/A"))))),"")</f>
        <v/>
      </c>
      <c r="H41" s="169" t="str">
        <f>IF(M41=1,IF('Data-Qtr4'!Q40,0.1,IF(ISBLANK('Data-Qtr4'!H40),"",((COUNTIF('Data-Qtr4'!H40,"Yes")+(0.1*COUNTIF('Data-Qtr4'!H40,"N/A")))))),"")</f>
        <v/>
      </c>
      <c r="I41" s="173" t="str">
        <f>IF(M41=1,IF(ISBLANK('Data-Qtr4'!I40),"",(COUNTIF('Data-Qtr4'!I40,"Yes")+(0.1*COUNTIF('Data-Qtr4'!I40,"N/A")))),"")</f>
        <v/>
      </c>
      <c r="J41" s="173" t="str">
        <f>IF(M41=1,IF(ISBLANK('Data-Qtr4'!J40),"",(COUNTIF('Data-Qtr4'!J40,"Yes")+(0.1*COUNTIF('Data-Qtr4'!J40,"N/A")))),"")</f>
        <v/>
      </c>
      <c r="K41" s="174" t="str">
        <f>IF(M41=1,IF(ISBLANK('Data-Qtr4'!K40),"",(COUNTIF('Data-Qtr4'!K40,"Yes")+(0.1*COUNTIF('Data-Qtr4'!K40,"N/A")))),"")</f>
        <v/>
      </c>
      <c r="L41" s="119">
        <f>COUNTIF('Data-Qtr4'!C40:K40,"")</f>
        <v>9</v>
      </c>
      <c r="M41" s="74">
        <f>IF('Data-Qtr4'!R40,"",IF(L41&lt;9,1,0))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IF(M42=1,IF('Data-Qtr4'!C41="","",(COUNTIF('Data-Qtr4'!C41,"Yes")+(0.1*COUNTIF('Data-Qtr4'!C41,"N/A")))),"")</f>
        <v/>
      </c>
      <c r="D42" s="172" t="str">
        <f>IF(M42=1,IF(ISBLANK('Data-Qtr4'!D41),"",(COUNTIF('Data-Qtr4'!D41,"Yes")+(0.1*COUNTIF('Data-Qtr4'!D41,"N/A")))),"")</f>
        <v/>
      </c>
      <c r="E42" s="172" t="str">
        <f>IF(M42=1,IF(ISBLANK('Data-Qtr4'!E41),"",(10*COUNTIF('Data-Qtr4'!E41,"Yes, nominated to self-administer")+COUNTIF('Data-Qtr4'!E41,"Yes, nominated NOT to self-administer"))),"")</f>
        <v/>
      </c>
      <c r="F42" s="172" t="str">
        <f>IF(M42=1,IF(ISBLANK('Data-Qtr4'!F41),"",(10*COUNTIF('Data-Qtr4'!F41,"Yes, reported difficulty swallowing medicines")+COUNTIF('Data-Qtr4'!F41,"Yes, reported NO difficulty swallowing medicines"))),"")</f>
        <v/>
      </c>
      <c r="G42" s="168" t="str">
        <f>IF(M42=1,IF('Data-Qtr4'!P41,0.1,IF(ISBLANK('Data-Qtr4'!G41),"",(COUNTIF('Data-Qtr4'!G41,"Yes")+(0.1*COUNTIF('Data-Qtr4'!G41,"N/A"))))),"")</f>
        <v/>
      </c>
      <c r="H42" s="169" t="str">
        <f>IF(M42=1,IF('Data-Qtr4'!Q41,0.1,IF(ISBLANK('Data-Qtr4'!H41),"",((COUNTIF('Data-Qtr4'!H41,"Yes")+(0.1*COUNTIF('Data-Qtr4'!H41,"N/A")))))),"")</f>
        <v/>
      </c>
      <c r="I42" s="173" t="str">
        <f>IF(M42=1,IF(ISBLANK('Data-Qtr4'!I41),"",(COUNTIF('Data-Qtr4'!I41,"Yes")+(0.1*COUNTIF('Data-Qtr4'!I41,"N/A")))),"")</f>
        <v/>
      </c>
      <c r="J42" s="173" t="str">
        <f>IF(M42=1,IF(ISBLANK('Data-Qtr4'!J41),"",(COUNTIF('Data-Qtr4'!J41,"Yes")+(0.1*COUNTIF('Data-Qtr4'!J41,"N/A")))),"")</f>
        <v/>
      </c>
      <c r="K42" s="174" t="str">
        <f>IF(M42=1,IF(ISBLANK('Data-Qtr4'!K41),"",(COUNTIF('Data-Qtr4'!K41,"Yes")+(0.1*COUNTIF('Data-Qtr4'!K41,"N/A")))),"")</f>
        <v/>
      </c>
      <c r="L42" s="119">
        <f>COUNTIF('Data-Qtr4'!C41:K41,"")</f>
        <v>9</v>
      </c>
      <c r="M42" s="74">
        <f>IF('Data-Qtr4'!R41,"",IF(L42&lt;9,1,0))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IF(M43=1,IF('Data-Qtr4'!C42="","",(COUNTIF('Data-Qtr4'!C42,"Yes")+(0.1*COUNTIF('Data-Qtr4'!C42,"N/A")))),"")</f>
        <v/>
      </c>
      <c r="D43" s="172" t="str">
        <f>IF(M43=1,IF(ISBLANK('Data-Qtr4'!D42),"",(COUNTIF('Data-Qtr4'!D42,"Yes")+(0.1*COUNTIF('Data-Qtr4'!D42,"N/A")))),"")</f>
        <v/>
      </c>
      <c r="E43" s="172" t="str">
        <f>IF(M43=1,IF(ISBLANK('Data-Qtr4'!E42),"",(10*COUNTIF('Data-Qtr4'!E42,"Yes, nominated to self-administer")+COUNTIF('Data-Qtr4'!E42,"Yes, nominated NOT to self-administer"))),"")</f>
        <v/>
      </c>
      <c r="F43" s="172" t="str">
        <f>IF(M43=1,IF(ISBLANK('Data-Qtr4'!F42),"",(10*COUNTIF('Data-Qtr4'!F42,"Yes, reported difficulty swallowing medicines")+COUNTIF('Data-Qtr4'!F42,"Yes, reported NO difficulty swallowing medicines"))),"")</f>
        <v/>
      </c>
      <c r="G43" s="168" t="str">
        <f>IF(M43=1,IF('Data-Qtr4'!P42,0.1,IF(ISBLANK('Data-Qtr4'!G42),"",(COUNTIF('Data-Qtr4'!G42,"Yes")+(0.1*COUNTIF('Data-Qtr4'!G42,"N/A"))))),"")</f>
        <v/>
      </c>
      <c r="H43" s="169" t="str">
        <f>IF(M43=1,IF('Data-Qtr4'!Q42,0.1,IF(ISBLANK('Data-Qtr4'!H42),"",((COUNTIF('Data-Qtr4'!H42,"Yes")+(0.1*COUNTIF('Data-Qtr4'!H42,"N/A")))))),"")</f>
        <v/>
      </c>
      <c r="I43" s="173" t="str">
        <f>IF(M43=1,IF(ISBLANK('Data-Qtr4'!I42),"",(COUNTIF('Data-Qtr4'!I42,"Yes")+(0.1*COUNTIF('Data-Qtr4'!I42,"N/A")))),"")</f>
        <v/>
      </c>
      <c r="J43" s="173" t="str">
        <f>IF(M43=1,IF(ISBLANK('Data-Qtr4'!J42),"",(COUNTIF('Data-Qtr4'!J42,"Yes")+(0.1*COUNTIF('Data-Qtr4'!J42,"N/A")))),"")</f>
        <v/>
      </c>
      <c r="K43" s="174" t="str">
        <f>IF(M43=1,IF(ISBLANK('Data-Qtr4'!K42),"",(COUNTIF('Data-Qtr4'!K42,"Yes")+(0.1*COUNTIF('Data-Qtr4'!K42,"N/A")))),"")</f>
        <v/>
      </c>
      <c r="L43" s="119">
        <f>COUNTIF('Data-Qtr4'!C42:K42,"")</f>
        <v>9</v>
      </c>
      <c r="M43" s="74">
        <f>IF('Data-Qtr4'!R42,"",IF(L43&lt;9,1,0))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IF(M44=1,IF('Data-Qtr4'!C43="","",(COUNTIF('Data-Qtr4'!C43,"Yes")+(0.1*COUNTIF('Data-Qtr4'!C43,"N/A")))),"")</f>
        <v/>
      </c>
      <c r="D44" s="172" t="str">
        <f>IF(M44=1,IF(ISBLANK('Data-Qtr4'!D43),"",(COUNTIF('Data-Qtr4'!D43,"Yes")+(0.1*COUNTIF('Data-Qtr4'!D43,"N/A")))),"")</f>
        <v/>
      </c>
      <c r="E44" s="172" t="str">
        <f>IF(M44=1,IF(ISBLANK('Data-Qtr4'!E43),"",(10*COUNTIF('Data-Qtr4'!E43,"Yes, nominated to self-administer")+COUNTIF('Data-Qtr4'!E43,"Yes, nominated NOT to self-administer"))),"")</f>
        <v/>
      </c>
      <c r="F44" s="172" t="str">
        <f>IF(M44=1,IF(ISBLANK('Data-Qtr4'!F43),"",(10*COUNTIF('Data-Qtr4'!F43,"Yes, reported difficulty swallowing medicines")+COUNTIF('Data-Qtr4'!F43,"Yes, reported NO difficulty swallowing medicines"))),"")</f>
        <v/>
      </c>
      <c r="G44" s="168" t="str">
        <f>IF(M44=1,IF('Data-Qtr4'!P43,0.1,IF(ISBLANK('Data-Qtr4'!G43),"",(COUNTIF('Data-Qtr4'!G43,"Yes")+(0.1*COUNTIF('Data-Qtr4'!G43,"N/A"))))),"")</f>
        <v/>
      </c>
      <c r="H44" s="169" t="str">
        <f>IF(M44=1,IF('Data-Qtr4'!Q43,0.1,IF(ISBLANK('Data-Qtr4'!H43),"",((COUNTIF('Data-Qtr4'!H43,"Yes")+(0.1*COUNTIF('Data-Qtr4'!H43,"N/A")))))),"")</f>
        <v/>
      </c>
      <c r="I44" s="173" t="str">
        <f>IF(M44=1,IF(ISBLANK('Data-Qtr4'!I43),"",(COUNTIF('Data-Qtr4'!I43,"Yes")+(0.1*COUNTIF('Data-Qtr4'!I43,"N/A")))),"")</f>
        <v/>
      </c>
      <c r="J44" s="173" t="str">
        <f>IF(M44=1,IF(ISBLANK('Data-Qtr4'!J43),"",(COUNTIF('Data-Qtr4'!J43,"Yes")+(0.1*COUNTIF('Data-Qtr4'!J43,"N/A")))),"")</f>
        <v/>
      </c>
      <c r="K44" s="174" t="str">
        <f>IF(M44=1,IF(ISBLANK('Data-Qtr4'!K43),"",(COUNTIF('Data-Qtr4'!K43,"Yes")+(0.1*COUNTIF('Data-Qtr4'!K43,"N/A")))),"")</f>
        <v/>
      </c>
      <c r="L44" s="119">
        <f>COUNTIF('Data-Qtr4'!C43:K43,"")</f>
        <v>9</v>
      </c>
      <c r="M44" s="74">
        <f>IF('Data-Qtr4'!R43,"",IF(L44&lt;9,1,0))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IF(M45=1,IF('Data-Qtr4'!C44="","",(COUNTIF('Data-Qtr4'!C44,"Yes")+(0.1*COUNTIF('Data-Qtr4'!C44,"N/A")))),"")</f>
        <v/>
      </c>
      <c r="D45" s="172" t="str">
        <f>IF(M45=1,IF(ISBLANK('Data-Qtr4'!D44),"",(COUNTIF('Data-Qtr4'!D44,"Yes")+(0.1*COUNTIF('Data-Qtr4'!D44,"N/A")))),"")</f>
        <v/>
      </c>
      <c r="E45" s="172" t="str">
        <f>IF(M45=1,IF(ISBLANK('Data-Qtr4'!E44),"",(10*COUNTIF('Data-Qtr4'!E44,"Yes, nominated to self-administer")+COUNTIF('Data-Qtr4'!E44,"Yes, nominated NOT to self-administer"))),"")</f>
        <v/>
      </c>
      <c r="F45" s="172" t="str">
        <f>IF(M45=1,IF(ISBLANK('Data-Qtr4'!F44),"",(10*COUNTIF('Data-Qtr4'!F44,"Yes, reported difficulty swallowing medicines")+COUNTIF('Data-Qtr4'!F44,"Yes, reported NO difficulty swallowing medicines"))),"")</f>
        <v/>
      </c>
      <c r="G45" s="168" t="str">
        <f>IF(M45=1,IF('Data-Qtr4'!P44,0.1,IF(ISBLANK('Data-Qtr4'!G44),"",(COUNTIF('Data-Qtr4'!G44,"Yes")+(0.1*COUNTIF('Data-Qtr4'!G44,"N/A"))))),"")</f>
        <v/>
      </c>
      <c r="H45" s="169" t="str">
        <f>IF(M45=1,IF('Data-Qtr4'!Q44,0.1,IF(ISBLANK('Data-Qtr4'!H44),"",((COUNTIF('Data-Qtr4'!H44,"Yes")+(0.1*COUNTIF('Data-Qtr4'!H44,"N/A")))))),"")</f>
        <v/>
      </c>
      <c r="I45" s="173" t="str">
        <f>IF(M45=1,IF(ISBLANK('Data-Qtr4'!I44),"",(COUNTIF('Data-Qtr4'!I44,"Yes")+(0.1*COUNTIF('Data-Qtr4'!I44,"N/A")))),"")</f>
        <v/>
      </c>
      <c r="J45" s="173" t="str">
        <f>IF(M45=1,IF(ISBLANK('Data-Qtr4'!J44),"",(COUNTIF('Data-Qtr4'!J44,"Yes")+(0.1*COUNTIF('Data-Qtr4'!J44,"N/A")))),"")</f>
        <v/>
      </c>
      <c r="K45" s="174" t="str">
        <f>IF(M45=1,IF(ISBLANK('Data-Qtr4'!K44),"",(COUNTIF('Data-Qtr4'!K44,"Yes")+(0.1*COUNTIF('Data-Qtr4'!K44,"N/A")))),"")</f>
        <v/>
      </c>
      <c r="L45" s="119">
        <f>COUNTIF('Data-Qtr4'!C44:K44,"")</f>
        <v>9</v>
      </c>
      <c r="M45" s="74">
        <f>IF('Data-Qtr4'!R44,"",IF(L45&lt;9,1,0))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IF(M46=1,IF('Data-Qtr4'!C45="","",(COUNTIF('Data-Qtr4'!C45,"Yes")+(0.1*COUNTIF('Data-Qtr4'!C45,"N/A")))),"")</f>
        <v/>
      </c>
      <c r="D46" s="172" t="str">
        <f>IF(M46=1,IF(ISBLANK('Data-Qtr4'!D45),"",(COUNTIF('Data-Qtr4'!D45,"Yes")+(0.1*COUNTIF('Data-Qtr4'!D45,"N/A")))),"")</f>
        <v/>
      </c>
      <c r="E46" s="172" t="str">
        <f>IF(M46=1,IF(ISBLANK('Data-Qtr4'!E45),"",(10*COUNTIF('Data-Qtr4'!E45,"Yes, nominated to self-administer")+COUNTIF('Data-Qtr4'!E45,"Yes, nominated NOT to self-administer"))),"")</f>
        <v/>
      </c>
      <c r="F46" s="172" t="str">
        <f>IF(M46=1,IF(ISBLANK('Data-Qtr4'!F45),"",(10*COUNTIF('Data-Qtr4'!F45,"Yes, reported difficulty swallowing medicines")+COUNTIF('Data-Qtr4'!F45,"Yes, reported NO difficulty swallowing medicines"))),"")</f>
        <v/>
      </c>
      <c r="G46" s="168" t="str">
        <f>IF(M46=1,IF('Data-Qtr4'!P45,0.1,IF(ISBLANK('Data-Qtr4'!G45),"",(COUNTIF('Data-Qtr4'!G45,"Yes")+(0.1*COUNTIF('Data-Qtr4'!G45,"N/A"))))),"")</f>
        <v/>
      </c>
      <c r="H46" s="169" t="str">
        <f>IF(M46=1,IF('Data-Qtr4'!Q45,0.1,IF(ISBLANK('Data-Qtr4'!H45),"",((COUNTIF('Data-Qtr4'!H45,"Yes")+(0.1*COUNTIF('Data-Qtr4'!H45,"N/A")))))),"")</f>
        <v/>
      </c>
      <c r="I46" s="173" t="str">
        <f>IF(M46=1,IF(ISBLANK('Data-Qtr4'!I45),"",(COUNTIF('Data-Qtr4'!I45,"Yes")+(0.1*COUNTIF('Data-Qtr4'!I45,"N/A")))),"")</f>
        <v/>
      </c>
      <c r="J46" s="173" t="str">
        <f>IF(M46=1,IF(ISBLANK('Data-Qtr4'!J45),"",(COUNTIF('Data-Qtr4'!J45,"Yes")+(0.1*COUNTIF('Data-Qtr4'!J45,"N/A")))),"")</f>
        <v/>
      </c>
      <c r="K46" s="174" t="str">
        <f>IF(M46=1,IF(ISBLANK('Data-Qtr4'!K45),"",(COUNTIF('Data-Qtr4'!K45,"Yes")+(0.1*COUNTIF('Data-Qtr4'!K45,"N/A")))),"")</f>
        <v/>
      </c>
      <c r="L46" s="148">
        <f>COUNTIF('Data-Qtr4'!C45:K45,"")</f>
        <v>9</v>
      </c>
      <c r="M46" s="74">
        <f>IF('Data-Qtr4'!R45,"",IF(L46&lt;9,1,0))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IF(M47=1,IF('Data-Qtr4'!C46="","",(COUNTIF('Data-Qtr4'!C46,"Yes")+(0.1*COUNTIF('Data-Qtr4'!C46,"N/A")))),"")</f>
        <v/>
      </c>
      <c r="D47" s="172" t="str">
        <f>IF(M47=1,IF(ISBLANK('Data-Qtr4'!D46),"",(COUNTIF('Data-Qtr4'!D46,"Yes")+(0.1*COUNTIF('Data-Qtr4'!D46,"N/A")))),"")</f>
        <v/>
      </c>
      <c r="E47" s="172" t="str">
        <f>IF(M47=1,IF(ISBLANK('Data-Qtr4'!E46),"",(10*COUNTIF('Data-Qtr4'!E46,"Yes, nominated to self-administer")+COUNTIF('Data-Qtr4'!E46,"Yes, nominated NOT to self-administer"))),"")</f>
        <v/>
      </c>
      <c r="F47" s="172" t="str">
        <f>IF(M47=1,IF(ISBLANK('Data-Qtr4'!F46),"",(10*COUNTIF('Data-Qtr4'!F46,"Yes, reported difficulty swallowing medicines")+COUNTIF('Data-Qtr4'!F46,"Yes, reported NO difficulty swallowing medicines"))),"")</f>
        <v/>
      </c>
      <c r="G47" s="168" t="str">
        <f>IF(M47=1,IF('Data-Qtr4'!P46,0.1,IF(ISBLANK('Data-Qtr4'!G46),"",(COUNTIF('Data-Qtr4'!G46,"Yes")+(0.1*COUNTIF('Data-Qtr4'!G46,"N/A"))))),"")</f>
        <v/>
      </c>
      <c r="H47" s="169" t="str">
        <f>IF(M47=1,IF('Data-Qtr4'!Q46,0.1,IF(ISBLANK('Data-Qtr4'!H46),"",((COUNTIF('Data-Qtr4'!H46,"Yes")+(0.1*COUNTIF('Data-Qtr4'!H46,"N/A")))))),"")</f>
        <v/>
      </c>
      <c r="I47" s="173" t="str">
        <f>IF(M47=1,IF(ISBLANK('Data-Qtr4'!I46),"",(COUNTIF('Data-Qtr4'!I46,"Yes")+(0.1*COUNTIF('Data-Qtr4'!I46,"N/A")))),"")</f>
        <v/>
      </c>
      <c r="J47" s="173" t="str">
        <f>IF(M47=1,IF(ISBLANK('Data-Qtr4'!J46),"",(COUNTIF('Data-Qtr4'!J46,"Yes")+(0.1*COUNTIF('Data-Qtr4'!J46,"N/A")))),"")</f>
        <v/>
      </c>
      <c r="K47" s="174" t="str">
        <f>IF(M47=1,IF(ISBLANK('Data-Qtr4'!K46),"",(COUNTIF('Data-Qtr4'!K46,"Yes")+(0.1*COUNTIF('Data-Qtr4'!K46,"N/A")))),"")</f>
        <v/>
      </c>
      <c r="L47" s="119">
        <f>COUNTIF('Data-Qtr4'!C46:K46,"")</f>
        <v>9</v>
      </c>
      <c r="M47" s="74">
        <f>IF('Data-Qtr4'!R46,"",IF(L47&lt;9,1,0))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IF(M48=1,IF('Data-Qtr4'!C47="","",(COUNTIF('Data-Qtr4'!C47,"Yes")+(0.1*COUNTIF('Data-Qtr4'!C47,"N/A")))),"")</f>
        <v/>
      </c>
      <c r="D48" s="172" t="str">
        <f>IF(M48=1,IF(ISBLANK('Data-Qtr4'!D47),"",(COUNTIF('Data-Qtr4'!D47,"Yes")+(0.1*COUNTIF('Data-Qtr4'!D47,"N/A")))),"")</f>
        <v/>
      </c>
      <c r="E48" s="172" t="str">
        <f>IF(M48=1,IF(ISBLANK('Data-Qtr4'!E47),"",(10*COUNTIF('Data-Qtr4'!E47,"Yes, nominated to self-administer")+COUNTIF('Data-Qtr4'!E47,"Yes, nominated NOT to self-administer"))),"")</f>
        <v/>
      </c>
      <c r="F48" s="172" t="str">
        <f>IF(M48=1,IF(ISBLANK('Data-Qtr4'!F47),"",(10*COUNTIF('Data-Qtr4'!F47,"Yes, reported difficulty swallowing medicines")+COUNTIF('Data-Qtr4'!F47,"Yes, reported NO difficulty swallowing medicines"))),"")</f>
        <v/>
      </c>
      <c r="G48" s="168" t="str">
        <f>IF(M48=1,IF('Data-Qtr4'!P47,0.1,IF(ISBLANK('Data-Qtr4'!G47),"",(COUNTIF('Data-Qtr4'!G47,"Yes")+(0.1*COUNTIF('Data-Qtr4'!G47,"N/A"))))),"")</f>
        <v/>
      </c>
      <c r="H48" s="169" t="str">
        <f>IF(M48=1,IF('Data-Qtr4'!Q47,0.1,IF(ISBLANK('Data-Qtr4'!H47),"",((COUNTIF('Data-Qtr4'!H47,"Yes")+(0.1*COUNTIF('Data-Qtr4'!H47,"N/A")))))),"")</f>
        <v/>
      </c>
      <c r="I48" s="173" t="str">
        <f>IF(M48=1,IF(ISBLANK('Data-Qtr4'!I47),"",(COUNTIF('Data-Qtr4'!I47,"Yes")+(0.1*COUNTIF('Data-Qtr4'!I47,"N/A")))),"")</f>
        <v/>
      </c>
      <c r="J48" s="173" t="str">
        <f>IF(M48=1,IF(ISBLANK('Data-Qtr4'!J47),"",(COUNTIF('Data-Qtr4'!J47,"Yes")+(0.1*COUNTIF('Data-Qtr4'!J47,"N/A")))),"")</f>
        <v/>
      </c>
      <c r="K48" s="174" t="str">
        <f>IF(M48=1,IF(ISBLANK('Data-Qtr4'!K47),"",(COUNTIF('Data-Qtr4'!K47,"Yes")+(0.1*COUNTIF('Data-Qtr4'!K47,"N/A")))),"")</f>
        <v/>
      </c>
      <c r="L48" s="119">
        <f>COUNTIF('Data-Qtr4'!C47:K47,"")</f>
        <v>9</v>
      </c>
      <c r="M48" s="74">
        <f>IF('Data-Qtr4'!R47,"",IF(L48&lt;9,1,0))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IF(M49=1,IF('Data-Qtr4'!C48="","",(COUNTIF('Data-Qtr4'!C48,"Yes")+(0.1*COUNTIF('Data-Qtr4'!C48,"N/A")))),"")</f>
        <v/>
      </c>
      <c r="D49" s="172" t="str">
        <f>IF(M49=1,IF(ISBLANK('Data-Qtr4'!D48),"",(COUNTIF('Data-Qtr4'!D48,"Yes")+(0.1*COUNTIF('Data-Qtr4'!D48,"N/A")))),"")</f>
        <v/>
      </c>
      <c r="E49" s="172" t="str">
        <f>IF(M49=1,IF(ISBLANK('Data-Qtr4'!E48),"",(10*COUNTIF('Data-Qtr4'!E48,"Yes, nominated to self-administer")+COUNTIF('Data-Qtr4'!E48,"Yes, nominated NOT to self-administer"))),"")</f>
        <v/>
      </c>
      <c r="F49" s="172" t="str">
        <f>IF(M49=1,IF(ISBLANK('Data-Qtr4'!F48),"",(10*COUNTIF('Data-Qtr4'!F48,"Yes, reported difficulty swallowing medicines")+COUNTIF('Data-Qtr4'!F48,"Yes, reported NO difficulty swallowing medicines"))),"")</f>
        <v/>
      </c>
      <c r="G49" s="168" t="str">
        <f>IF(M49=1,IF('Data-Qtr4'!P48,0.1,IF(ISBLANK('Data-Qtr4'!G48),"",(COUNTIF('Data-Qtr4'!G48,"Yes")+(0.1*COUNTIF('Data-Qtr4'!G48,"N/A"))))),"")</f>
        <v/>
      </c>
      <c r="H49" s="169" t="str">
        <f>IF(M49=1,IF('Data-Qtr4'!Q48,0.1,IF(ISBLANK('Data-Qtr4'!H48),"",((COUNTIF('Data-Qtr4'!H48,"Yes")+(0.1*COUNTIF('Data-Qtr4'!H48,"N/A")))))),"")</f>
        <v/>
      </c>
      <c r="I49" s="173" t="str">
        <f>IF(M49=1,IF(ISBLANK('Data-Qtr4'!I48),"",(COUNTIF('Data-Qtr4'!I48,"Yes")+(0.1*COUNTIF('Data-Qtr4'!I48,"N/A")))),"")</f>
        <v/>
      </c>
      <c r="J49" s="173" t="str">
        <f>IF(M49=1,IF(ISBLANK('Data-Qtr4'!J48),"",(COUNTIF('Data-Qtr4'!J48,"Yes")+(0.1*COUNTIF('Data-Qtr4'!J48,"N/A")))),"")</f>
        <v/>
      </c>
      <c r="K49" s="174" t="str">
        <f>IF(M49=1,IF(ISBLANK('Data-Qtr4'!K48),"",(COUNTIF('Data-Qtr4'!K48,"Yes")+(0.1*COUNTIF('Data-Qtr4'!K48,"N/A")))),"")</f>
        <v/>
      </c>
      <c r="L49" s="119">
        <f>COUNTIF('Data-Qtr4'!C48:K48,"")</f>
        <v>9</v>
      </c>
      <c r="M49" s="74">
        <f>IF('Data-Qtr4'!R48,"",IF(L49&lt;9,1,0))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IF(M50=1,IF('Data-Qtr4'!C49="","",(COUNTIF('Data-Qtr4'!C49,"Yes")+(0.1*COUNTIF('Data-Qtr4'!C49,"N/A")))),"")</f>
        <v/>
      </c>
      <c r="D50" s="172" t="str">
        <f>IF(M50=1,IF(ISBLANK('Data-Qtr4'!D49),"",(COUNTIF('Data-Qtr4'!D49,"Yes")+(0.1*COUNTIF('Data-Qtr4'!D49,"N/A")))),"")</f>
        <v/>
      </c>
      <c r="E50" s="172" t="str">
        <f>IF(M50=1,IF(ISBLANK('Data-Qtr4'!E49),"",(10*COUNTIF('Data-Qtr4'!E49,"Yes, nominated to self-administer")+COUNTIF('Data-Qtr4'!E49,"Yes, nominated NOT to self-administer"))),"")</f>
        <v/>
      </c>
      <c r="F50" s="172" t="str">
        <f>IF(M50=1,IF(ISBLANK('Data-Qtr4'!F49),"",(10*COUNTIF('Data-Qtr4'!F49,"Yes, reported difficulty swallowing medicines")+COUNTIF('Data-Qtr4'!F49,"Yes, reported NO difficulty swallowing medicines"))),"")</f>
        <v/>
      </c>
      <c r="G50" s="168" t="str">
        <f>IF(M50=1,IF('Data-Qtr4'!P49,0.1,IF(ISBLANK('Data-Qtr4'!G49),"",(COUNTIF('Data-Qtr4'!G49,"Yes")+(0.1*COUNTIF('Data-Qtr4'!G49,"N/A"))))),"")</f>
        <v/>
      </c>
      <c r="H50" s="169" t="str">
        <f>IF(M50=1,IF('Data-Qtr4'!Q49,0.1,IF(ISBLANK('Data-Qtr4'!H49),"",((COUNTIF('Data-Qtr4'!H49,"Yes")+(0.1*COUNTIF('Data-Qtr4'!H49,"N/A")))))),"")</f>
        <v/>
      </c>
      <c r="I50" s="173" t="str">
        <f>IF(M50=1,IF(ISBLANK('Data-Qtr4'!I49),"",(COUNTIF('Data-Qtr4'!I49,"Yes")+(0.1*COUNTIF('Data-Qtr4'!I49,"N/A")))),"")</f>
        <v/>
      </c>
      <c r="J50" s="173" t="str">
        <f>IF(M50=1,IF(ISBLANK('Data-Qtr4'!J49),"",(COUNTIF('Data-Qtr4'!J49,"Yes")+(0.1*COUNTIF('Data-Qtr4'!J49,"N/A")))),"")</f>
        <v/>
      </c>
      <c r="K50" s="174" t="str">
        <f>IF(M50=1,IF(ISBLANK('Data-Qtr4'!K49),"",(COUNTIF('Data-Qtr4'!K49,"Yes")+(0.1*COUNTIF('Data-Qtr4'!K49,"N/A")))),"")</f>
        <v/>
      </c>
      <c r="L50" s="119">
        <f>COUNTIF('Data-Qtr4'!C49:K49,"")</f>
        <v>9</v>
      </c>
      <c r="M50" s="74">
        <f>IF('Data-Qtr4'!R49,"",IF(L50&lt;9,1,0))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IF(M51=1,IF('Data-Qtr4'!C50="","",(COUNTIF('Data-Qtr4'!C50,"Yes")+(0.1*COUNTIF('Data-Qtr4'!C50,"N/A")))),"")</f>
        <v/>
      </c>
      <c r="D51" s="172" t="str">
        <f>IF(M51=1,IF(ISBLANK('Data-Qtr4'!D50),"",(COUNTIF('Data-Qtr4'!D50,"Yes")+(0.1*COUNTIF('Data-Qtr4'!D50,"N/A")))),"")</f>
        <v/>
      </c>
      <c r="E51" s="172" t="str">
        <f>IF(M51=1,IF(ISBLANK('Data-Qtr4'!E50),"",(10*COUNTIF('Data-Qtr4'!E50,"Yes, nominated to self-administer")+COUNTIF('Data-Qtr4'!E50,"Yes, nominated NOT to self-administer"))),"")</f>
        <v/>
      </c>
      <c r="F51" s="172" t="str">
        <f>IF(M51=1,IF(ISBLANK('Data-Qtr4'!F50),"",(10*COUNTIF('Data-Qtr4'!F50,"Yes, reported difficulty swallowing medicines")+COUNTIF('Data-Qtr4'!F50,"Yes, reported NO difficulty swallowing medicines"))),"")</f>
        <v/>
      </c>
      <c r="G51" s="168" t="str">
        <f>IF(M51=1,IF('Data-Qtr4'!P50,0.1,IF(ISBLANK('Data-Qtr4'!G50),"",(COUNTIF('Data-Qtr4'!G50,"Yes")+(0.1*COUNTIF('Data-Qtr4'!G50,"N/A"))))),"")</f>
        <v/>
      </c>
      <c r="H51" s="169" t="str">
        <f>IF(M51=1,IF('Data-Qtr4'!Q50,0.1,IF(ISBLANK('Data-Qtr4'!H50),"",((COUNTIF('Data-Qtr4'!H50,"Yes")+(0.1*COUNTIF('Data-Qtr4'!H50,"N/A")))))),"")</f>
        <v/>
      </c>
      <c r="I51" s="173" t="str">
        <f>IF(M51=1,IF(ISBLANK('Data-Qtr4'!I50),"",(COUNTIF('Data-Qtr4'!I50,"Yes")+(0.1*COUNTIF('Data-Qtr4'!I50,"N/A")))),"")</f>
        <v/>
      </c>
      <c r="J51" s="173" t="str">
        <f>IF(M51=1,IF(ISBLANK('Data-Qtr4'!J50),"",(COUNTIF('Data-Qtr4'!J50,"Yes")+(0.1*COUNTIF('Data-Qtr4'!J50,"N/A")))),"")</f>
        <v/>
      </c>
      <c r="K51" s="174" t="str">
        <f>IF(M51=1,IF(ISBLANK('Data-Qtr4'!K50),"",(COUNTIF('Data-Qtr4'!K50,"Yes")+(0.1*COUNTIF('Data-Qtr4'!K50,"N/A")))),"")</f>
        <v/>
      </c>
      <c r="L51" s="119">
        <f>COUNTIF('Data-Qtr4'!C50:K50,"")</f>
        <v>9</v>
      </c>
      <c r="M51" s="74">
        <f>IF('Data-Qtr4'!R50,"",IF(L51&lt;9,1,0))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IF(M52=1,IF('Data-Qtr4'!C51="","",(COUNTIF('Data-Qtr4'!C51,"Yes")+(0.1*COUNTIF('Data-Qtr4'!C51,"N/A")))),"")</f>
        <v/>
      </c>
      <c r="D52" s="172" t="str">
        <f>IF(M52=1,IF(ISBLANK('Data-Qtr4'!D51),"",(COUNTIF('Data-Qtr4'!D51,"Yes")+(0.1*COUNTIF('Data-Qtr4'!D51,"N/A")))),"")</f>
        <v/>
      </c>
      <c r="E52" s="172" t="str">
        <f>IF(M52=1,IF(ISBLANK('Data-Qtr4'!E51),"",(10*COUNTIF('Data-Qtr4'!E51,"Yes, nominated to self-administer")+COUNTIF('Data-Qtr4'!E51,"Yes, nominated NOT to self-administer"))),"")</f>
        <v/>
      </c>
      <c r="F52" s="172" t="str">
        <f>IF(M52=1,IF(ISBLANK('Data-Qtr4'!F51),"",(10*COUNTIF('Data-Qtr4'!F51,"Yes, reported difficulty swallowing medicines")+COUNTIF('Data-Qtr4'!F51,"Yes, reported NO difficulty swallowing medicines"))),"")</f>
        <v/>
      </c>
      <c r="G52" s="168" t="str">
        <f>IF(M52=1,IF('Data-Qtr4'!P51,0.1,IF(ISBLANK('Data-Qtr4'!G51),"",(COUNTIF('Data-Qtr4'!G51,"Yes")+(0.1*COUNTIF('Data-Qtr4'!G51,"N/A"))))),"")</f>
        <v/>
      </c>
      <c r="H52" s="169" t="str">
        <f>IF(M52=1,IF('Data-Qtr4'!Q51,0.1,IF(ISBLANK('Data-Qtr4'!H51),"",((COUNTIF('Data-Qtr4'!H51,"Yes")+(0.1*COUNTIF('Data-Qtr4'!H51,"N/A")))))),"")</f>
        <v/>
      </c>
      <c r="I52" s="173" t="str">
        <f>IF(M52=1,IF(ISBLANK('Data-Qtr4'!I51),"",(COUNTIF('Data-Qtr4'!I51,"Yes")+(0.1*COUNTIF('Data-Qtr4'!I51,"N/A")))),"")</f>
        <v/>
      </c>
      <c r="J52" s="173" t="str">
        <f>IF(M52=1,IF(ISBLANK('Data-Qtr4'!J51),"",(COUNTIF('Data-Qtr4'!J51,"Yes")+(0.1*COUNTIF('Data-Qtr4'!J51,"N/A")))),"")</f>
        <v/>
      </c>
      <c r="K52" s="174" t="str">
        <f>IF(M52=1,IF(ISBLANK('Data-Qtr4'!K51),"",(COUNTIF('Data-Qtr4'!K51,"Yes")+(0.1*COUNTIF('Data-Qtr4'!K51,"N/A")))),"")</f>
        <v/>
      </c>
      <c r="L52" s="119">
        <f>COUNTIF('Data-Qtr4'!C51:K51,"")</f>
        <v>9</v>
      </c>
      <c r="M52" s="74">
        <f>IF('Data-Qtr4'!R51,"",IF(L52&lt;9,1,0))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IF(M53=1,IF('Data-Qtr4'!C52="","",(COUNTIF('Data-Qtr4'!C52,"Yes")+(0.1*COUNTIF('Data-Qtr4'!C52,"N/A")))),"")</f>
        <v/>
      </c>
      <c r="D53" s="172" t="str">
        <f>IF(M53=1,IF(ISBLANK('Data-Qtr4'!D52),"",(COUNTIF('Data-Qtr4'!D52,"Yes")+(0.1*COUNTIF('Data-Qtr4'!D52,"N/A")))),"")</f>
        <v/>
      </c>
      <c r="E53" s="172" t="str">
        <f>IF(M53=1,IF(ISBLANK('Data-Qtr4'!E52),"",(10*COUNTIF('Data-Qtr4'!E52,"Yes, nominated to self-administer")+COUNTIF('Data-Qtr4'!E52,"Yes, nominated NOT to self-administer"))),"")</f>
        <v/>
      </c>
      <c r="F53" s="172" t="str">
        <f>IF(M53=1,IF(ISBLANK('Data-Qtr4'!F52),"",(10*COUNTIF('Data-Qtr4'!F52,"Yes, reported difficulty swallowing medicines")+COUNTIF('Data-Qtr4'!F52,"Yes, reported NO difficulty swallowing medicines"))),"")</f>
        <v/>
      </c>
      <c r="G53" s="168" t="str">
        <f>IF(M53=1,IF('Data-Qtr4'!P52,0.1,IF(ISBLANK('Data-Qtr4'!G52),"",(COUNTIF('Data-Qtr4'!G52,"Yes")+(0.1*COUNTIF('Data-Qtr4'!G52,"N/A"))))),"")</f>
        <v/>
      </c>
      <c r="H53" s="169" t="str">
        <f>IF(M53=1,IF('Data-Qtr4'!Q52,0.1,IF(ISBLANK('Data-Qtr4'!H52),"",((COUNTIF('Data-Qtr4'!H52,"Yes")+(0.1*COUNTIF('Data-Qtr4'!H52,"N/A")))))),"")</f>
        <v/>
      </c>
      <c r="I53" s="173" t="str">
        <f>IF(M53=1,IF(ISBLANK('Data-Qtr4'!I52),"",(COUNTIF('Data-Qtr4'!I52,"Yes")+(0.1*COUNTIF('Data-Qtr4'!I52,"N/A")))),"")</f>
        <v/>
      </c>
      <c r="J53" s="173" t="str">
        <f>IF(M53=1,IF(ISBLANK('Data-Qtr4'!J52),"",(COUNTIF('Data-Qtr4'!J52,"Yes")+(0.1*COUNTIF('Data-Qtr4'!J52,"N/A")))),"")</f>
        <v/>
      </c>
      <c r="K53" s="174" t="str">
        <f>IF(M53=1,IF(ISBLANK('Data-Qtr4'!K52),"",(COUNTIF('Data-Qtr4'!K52,"Yes")+(0.1*COUNTIF('Data-Qtr4'!K52,"N/A")))),"")</f>
        <v/>
      </c>
      <c r="L53" s="119">
        <f>COUNTIF('Data-Qtr4'!C52:K52,"")</f>
        <v>9</v>
      </c>
      <c r="M53" s="74">
        <f>IF('Data-Qtr4'!R52,"",IF(L53&lt;9,1,0))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IF(M54=1,IF('Data-Qtr4'!C53="","",(COUNTIF('Data-Qtr4'!C53,"Yes")+(0.1*COUNTIF('Data-Qtr4'!C53,"N/A")))),"")</f>
        <v/>
      </c>
      <c r="D54" s="172" t="str">
        <f>IF(M54=1,IF(ISBLANK('Data-Qtr4'!D53),"",(COUNTIF('Data-Qtr4'!D53,"Yes")+(0.1*COUNTIF('Data-Qtr4'!D53,"N/A")))),"")</f>
        <v/>
      </c>
      <c r="E54" s="172" t="str">
        <f>IF(M54=1,IF(ISBLANK('Data-Qtr4'!E53),"",(10*COUNTIF('Data-Qtr4'!E53,"Yes, nominated to self-administer")+COUNTIF('Data-Qtr4'!E53,"Yes, nominated NOT to self-administer"))),"")</f>
        <v/>
      </c>
      <c r="F54" s="172" t="str">
        <f>IF(M54=1,IF(ISBLANK('Data-Qtr4'!F53),"",(10*COUNTIF('Data-Qtr4'!F53,"Yes, reported difficulty swallowing medicines")+COUNTIF('Data-Qtr4'!F53,"Yes, reported NO difficulty swallowing medicines"))),"")</f>
        <v/>
      </c>
      <c r="G54" s="168" t="str">
        <f>IF(M54=1,IF('Data-Qtr4'!P53,0.1,IF(ISBLANK('Data-Qtr4'!G53),"",(COUNTIF('Data-Qtr4'!G53,"Yes")+(0.1*COUNTIF('Data-Qtr4'!G53,"N/A"))))),"")</f>
        <v/>
      </c>
      <c r="H54" s="169" t="str">
        <f>IF(M54=1,IF('Data-Qtr4'!Q53,0.1,IF(ISBLANK('Data-Qtr4'!H53),"",((COUNTIF('Data-Qtr4'!H53,"Yes")+(0.1*COUNTIF('Data-Qtr4'!H53,"N/A")))))),"")</f>
        <v/>
      </c>
      <c r="I54" s="173" t="str">
        <f>IF(M54=1,IF(ISBLANK('Data-Qtr4'!I53),"",(COUNTIF('Data-Qtr4'!I53,"Yes")+(0.1*COUNTIF('Data-Qtr4'!I53,"N/A")))),"")</f>
        <v/>
      </c>
      <c r="J54" s="173" t="str">
        <f>IF(M54=1,IF(ISBLANK('Data-Qtr4'!J53),"",(COUNTIF('Data-Qtr4'!J53,"Yes")+(0.1*COUNTIF('Data-Qtr4'!J53,"N/A")))),"")</f>
        <v/>
      </c>
      <c r="K54" s="174" t="str">
        <f>IF(M54=1,IF(ISBLANK('Data-Qtr4'!K53),"",(COUNTIF('Data-Qtr4'!K53,"Yes")+(0.1*COUNTIF('Data-Qtr4'!K53,"N/A")))),"")</f>
        <v/>
      </c>
      <c r="L54" s="119">
        <f>COUNTIF('Data-Qtr4'!C53:K53,"")</f>
        <v>9</v>
      </c>
      <c r="M54" s="74">
        <f>IF('Data-Qtr4'!R53,"",IF(L54&lt;9,1,0))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IF(M55=1,IF('Data-Qtr4'!C54="","",(COUNTIF('Data-Qtr4'!C54,"Yes")+(0.1*COUNTIF('Data-Qtr4'!C54,"N/A")))),"")</f>
        <v/>
      </c>
      <c r="D55" s="172" t="str">
        <f>IF(M55=1,IF(ISBLANK('Data-Qtr4'!D54),"",(COUNTIF('Data-Qtr4'!D54,"Yes")+(0.1*COUNTIF('Data-Qtr4'!D54,"N/A")))),"")</f>
        <v/>
      </c>
      <c r="E55" s="172" t="str">
        <f>IF(M55=1,IF(ISBLANK('Data-Qtr4'!E54),"",(10*COUNTIF('Data-Qtr4'!E54,"Yes, nominated to self-administer")+COUNTIF('Data-Qtr4'!E54,"Yes, nominated NOT to self-administer"))),"")</f>
        <v/>
      </c>
      <c r="F55" s="172" t="str">
        <f>IF(M55=1,IF(ISBLANK('Data-Qtr4'!F54),"",(10*COUNTIF('Data-Qtr4'!F54,"Yes, reported difficulty swallowing medicines")+COUNTIF('Data-Qtr4'!F54,"Yes, reported NO difficulty swallowing medicines"))),"")</f>
        <v/>
      </c>
      <c r="G55" s="168" t="str">
        <f>IF(M55=1,IF('Data-Qtr4'!P54,0.1,IF(ISBLANK('Data-Qtr4'!G54),"",(COUNTIF('Data-Qtr4'!G54,"Yes")+(0.1*COUNTIF('Data-Qtr4'!G54,"N/A"))))),"")</f>
        <v/>
      </c>
      <c r="H55" s="169" t="str">
        <f>IF(M55=1,IF('Data-Qtr4'!Q54,0.1,IF(ISBLANK('Data-Qtr4'!H54),"",((COUNTIF('Data-Qtr4'!H54,"Yes")+(0.1*COUNTIF('Data-Qtr4'!H54,"N/A")))))),"")</f>
        <v/>
      </c>
      <c r="I55" s="173" t="str">
        <f>IF(M55=1,IF(ISBLANK('Data-Qtr4'!I54),"",(COUNTIF('Data-Qtr4'!I54,"Yes")+(0.1*COUNTIF('Data-Qtr4'!I54,"N/A")))),"")</f>
        <v/>
      </c>
      <c r="J55" s="173" t="str">
        <f>IF(M55=1,IF(ISBLANK('Data-Qtr4'!J54),"",(COUNTIF('Data-Qtr4'!J54,"Yes")+(0.1*COUNTIF('Data-Qtr4'!J54,"N/A")))),"")</f>
        <v/>
      </c>
      <c r="K55" s="174" t="str">
        <f>IF(M55=1,IF(ISBLANK('Data-Qtr4'!K54),"",(COUNTIF('Data-Qtr4'!K54,"Yes")+(0.1*COUNTIF('Data-Qtr4'!K54,"N/A")))),"")</f>
        <v/>
      </c>
      <c r="L55" s="119">
        <f>COUNTIF('Data-Qtr4'!C54:K54,"")</f>
        <v>9</v>
      </c>
      <c r="M55" s="74">
        <f>IF('Data-Qtr4'!R54,"",IF(L55&lt;9,1,0))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IF(M56=1,IF('Data-Qtr4'!C55="","",(COUNTIF('Data-Qtr4'!C55,"Yes")+(0.1*COUNTIF('Data-Qtr4'!C55,"N/A")))),"")</f>
        <v/>
      </c>
      <c r="D56" s="172" t="str">
        <f>IF(M56=1,IF(ISBLANK('Data-Qtr4'!D55),"",(COUNTIF('Data-Qtr4'!D55,"Yes")+(0.1*COUNTIF('Data-Qtr4'!D55,"N/A")))),"")</f>
        <v/>
      </c>
      <c r="E56" s="172" t="str">
        <f>IF(M56=1,IF(ISBLANK('Data-Qtr4'!E55),"",(10*COUNTIF('Data-Qtr4'!E55,"Yes, nominated to self-administer")+COUNTIF('Data-Qtr4'!E55,"Yes, nominated NOT to self-administer"))),"")</f>
        <v/>
      </c>
      <c r="F56" s="172" t="str">
        <f>IF(M56=1,IF(ISBLANK('Data-Qtr4'!F55),"",(10*COUNTIF('Data-Qtr4'!F55,"Yes, reported difficulty swallowing medicines")+COUNTIF('Data-Qtr4'!F55,"Yes, reported NO difficulty swallowing medicines"))),"")</f>
        <v/>
      </c>
      <c r="G56" s="168" t="str">
        <f>IF(M56=1,IF('Data-Qtr4'!P55,0.1,IF(ISBLANK('Data-Qtr4'!G55),"",(COUNTIF('Data-Qtr4'!G55,"Yes")+(0.1*COUNTIF('Data-Qtr4'!G55,"N/A"))))),"")</f>
        <v/>
      </c>
      <c r="H56" s="169" t="str">
        <f>IF(M56=1,IF('Data-Qtr4'!Q55,0.1,IF(ISBLANK('Data-Qtr4'!H55),"",((COUNTIF('Data-Qtr4'!H55,"Yes")+(0.1*COUNTIF('Data-Qtr4'!H55,"N/A")))))),"")</f>
        <v/>
      </c>
      <c r="I56" s="173" t="str">
        <f>IF(M56=1,IF(ISBLANK('Data-Qtr4'!I55),"",(COUNTIF('Data-Qtr4'!I55,"Yes")+(0.1*COUNTIF('Data-Qtr4'!I55,"N/A")))),"")</f>
        <v/>
      </c>
      <c r="J56" s="173" t="str">
        <f>IF(M56=1,IF(ISBLANK('Data-Qtr4'!J55),"",(COUNTIF('Data-Qtr4'!J55,"Yes")+(0.1*COUNTIF('Data-Qtr4'!J55,"N/A")))),"")</f>
        <v/>
      </c>
      <c r="K56" s="174" t="str">
        <f>IF(M56=1,IF(ISBLANK('Data-Qtr4'!K55),"",(COUNTIF('Data-Qtr4'!K55,"Yes")+(0.1*COUNTIF('Data-Qtr4'!K55,"N/A")))),"")</f>
        <v/>
      </c>
      <c r="L56" s="148">
        <f>COUNTIF('Data-Qtr4'!C55:K55,"")</f>
        <v>9</v>
      </c>
      <c r="M56" s="74">
        <f>IF('Data-Qtr4'!R55,"",IF(L56&lt;9,1,0))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IF(M57=1,IF('Data-Qtr4'!C56="","",(COUNTIF('Data-Qtr4'!C56,"Yes")+(0.1*COUNTIF('Data-Qtr4'!C56,"N/A")))),"")</f>
        <v/>
      </c>
      <c r="D57" s="172" t="str">
        <f>IF(M57=1,IF(ISBLANK('Data-Qtr4'!D56),"",(COUNTIF('Data-Qtr4'!D56,"Yes")+(0.1*COUNTIF('Data-Qtr4'!D56,"N/A")))),"")</f>
        <v/>
      </c>
      <c r="E57" s="172" t="str">
        <f>IF(M57=1,IF(ISBLANK('Data-Qtr4'!E56),"",(10*COUNTIF('Data-Qtr4'!E56,"Yes, nominated to self-administer")+COUNTIF('Data-Qtr4'!E56,"Yes, nominated NOT to self-administer"))),"")</f>
        <v/>
      </c>
      <c r="F57" s="172" t="str">
        <f>IF(M57=1,IF(ISBLANK('Data-Qtr4'!F56),"",(10*COUNTIF('Data-Qtr4'!F56,"Yes, reported difficulty swallowing medicines")+COUNTIF('Data-Qtr4'!F56,"Yes, reported NO difficulty swallowing medicines"))),"")</f>
        <v/>
      </c>
      <c r="G57" s="168" t="str">
        <f>IF(M57=1,IF('Data-Qtr4'!P56,0.1,IF(ISBLANK('Data-Qtr4'!G56),"",(COUNTIF('Data-Qtr4'!G56,"Yes")+(0.1*COUNTIF('Data-Qtr4'!G56,"N/A"))))),"")</f>
        <v/>
      </c>
      <c r="H57" s="169" t="str">
        <f>IF(M57=1,IF('Data-Qtr4'!Q56,0.1,IF(ISBLANK('Data-Qtr4'!H56),"",((COUNTIF('Data-Qtr4'!H56,"Yes")+(0.1*COUNTIF('Data-Qtr4'!H56,"N/A")))))),"")</f>
        <v/>
      </c>
      <c r="I57" s="173" t="str">
        <f>IF(M57=1,IF(ISBLANK('Data-Qtr4'!I56),"",(COUNTIF('Data-Qtr4'!I56,"Yes")+(0.1*COUNTIF('Data-Qtr4'!I56,"N/A")))),"")</f>
        <v/>
      </c>
      <c r="J57" s="173" t="str">
        <f>IF(M57=1,IF(ISBLANK('Data-Qtr4'!J56),"",(COUNTIF('Data-Qtr4'!J56,"Yes")+(0.1*COUNTIF('Data-Qtr4'!J56,"N/A")))),"")</f>
        <v/>
      </c>
      <c r="K57" s="174" t="str">
        <f>IF(M57=1,IF(ISBLANK('Data-Qtr4'!K56),"",(COUNTIF('Data-Qtr4'!K56,"Yes")+(0.1*COUNTIF('Data-Qtr4'!K56,"N/A")))),"")</f>
        <v/>
      </c>
      <c r="L57" s="119">
        <f>COUNTIF('Data-Qtr4'!C56:K56,"")</f>
        <v>9</v>
      </c>
      <c r="M57" s="74">
        <f>IF('Data-Qtr4'!R56,"",IF(L57&lt;9,1,0))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IF(M58=1,IF('Data-Qtr4'!C57="","",(COUNTIF('Data-Qtr4'!C57,"Yes")+(0.1*COUNTIF('Data-Qtr4'!C57,"N/A")))),"")</f>
        <v/>
      </c>
      <c r="D58" s="172" t="str">
        <f>IF(M58=1,IF(ISBLANK('Data-Qtr4'!D57),"",(COUNTIF('Data-Qtr4'!D57,"Yes")+(0.1*COUNTIF('Data-Qtr4'!D57,"N/A")))),"")</f>
        <v/>
      </c>
      <c r="E58" s="172" t="str">
        <f>IF(M58=1,IF(ISBLANK('Data-Qtr4'!E57),"",(10*COUNTIF('Data-Qtr4'!E57,"Yes, nominated to self-administer")+COUNTIF('Data-Qtr4'!E57,"Yes, nominated NOT to self-administer"))),"")</f>
        <v/>
      </c>
      <c r="F58" s="172" t="str">
        <f>IF(M58=1,IF(ISBLANK('Data-Qtr4'!F57),"",(10*COUNTIF('Data-Qtr4'!F57,"Yes, reported difficulty swallowing medicines")+COUNTIF('Data-Qtr4'!F57,"Yes, reported NO difficulty swallowing medicines"))),"")</f>
        <v/>
      </c>
      <c r="G58" s="168" t="str">
        <f>IF(M58=1,IF('Data-Qtr4'!P57,0.1,IF(ISBLANK('Data-Qtr4'!G57),"",(COUNTIF('Data-Qtr4'!G57,"Yes")+(0.1*COUNTIF('Data-Qtr4'!G57,"N/A"))))),"")</f>
        <v/>
      </c>
      <c r="H58" s="169" t="str">
        <f>IF(M58=1,IF('Data-Qtr4'!Q57,0.1,IF(ISBLANK('Data-Qtr4'!H57),"",((COUNTIF('Data-Qtr4'!H57,"Yes")+(0.1*COUNTIF('Data-Qtr4'!H57,"N/A")))))),"")</f>
        <v/>
      </c>
      <c r="I58" s="173" t="str">
        <f>IF(M58=1,IF(ISBLANK('Data-Qtr4'!I57),"",(COUNTIF('Data-Qtr4'!I57,"Yes")+(0.1*COUNTIF('Data-Qtr4'!I57,"N/A")))),"")</f>
        <v/>
      </c>
      <c r="J58" s="173" t="str">
        <f>IF(M58=1,IF(ISBLANK('Data-Qtr4'!J57),"",(COUNTIF('Data-Qtr4'!J57,"Yes")+(0.1*COUNTIF('Data-Qtr4'!J57,"N/A")))),"")</f>
        <v/>
      </c>
      <c r="K58" s="174" t="str">
        <f>IF(M58=1,IF(ISBLANK('Data-Qtr4'!K57),"",(COUNTIF('Data-Qtr4'!K57,"Yes")+(0.1*COUNTIF('Data-Qtr4'!K57,"N/A")))),"")</f>
        <v/>
      </c>
      <c r="L58" s="119">
        <f>COUNTIF('Data-Qtr4'!C57:K57,"")</f>
        <v>9</v>
      </c>
      <c r="M58" s="74">
        <f>IF('Data-Qtr4'!R57,"",IF(L58&lt;9,1,0))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IF(M59=1,IF('Data-Qtr4'!C58="","",(COUNTIF('Data-Qtr4'!C58,"Yes")+(0.1*COUNTIF('Data-Qtr4'!C58,"N/A")))),"")</f>
        <v/>
      </c>
      <c r="D59" s="172" t="str">
        <f>IF(M59=1,IF(ISBLANK('Data-Qtr4'!D58),"",(COUNTIF('Data-Qtr4'!D58,"Yes")+(0.1*COUNTIF('Data-Qtr4'!D58,"N/A")))),"")</f>
        <v/>
      </c>
      <c r="E59" s="172" t="str">
        <f>IF(M59=1,IF(ISBLANK('Data-Qtr4'!E58),"",(10*COUNTIF('Data-Qtr4'!E58,"Yes, nominated to self-administer")+COUNTIF('Data-Qtr4'!E58,"Yes, nominated NOT to self-administer"))),"")</f>
        <v/>
      </c>
      <c r="F59" s="172" t="str">
        <f>IF(M59=1,IF(ISBLANK('Data-Qtr4'!F58),"",(10*COUNTIF('Data-Qtr4'!F58,"Yes, reported difficulty swallowing medicines")+COUNTIF('Data-Qtr4'!F58,"Yes, reported NO difficulty swallowing medicines"))),"")</f>
        <v/>
      </c>
      <c r="G59" s="168" t="str">
        <f>IF(M59=1,IF('Data-Qtr4'!P58,0.1,IF(ISBLANK('Data-Qtr4'!G58),"",(COUNTIF('Data-Qtr4'!G58,"Yes")+(0.1*COUNTIF('Data-Qtr4'!G58,"N/A"))))),"")</f>
        <v/>
      </c>
      <c r="H59" s="169" t="str">
        <f>IF(M59=1,IF('Data-Qtr4'!Q58,0.1,IF(ISBLANK('Data-Qtr4'!H58),"",((COUNTIF('Data-Qtr4'!H58,"Yes")+(0.1*COUNTIF('Data-Qtr4'!H58,"N/A")))))),"")</f>
        <v/>
      </c>
      <c r="I59" s="173" t="str">
        <f>IF(M59=1,IF(ISBLANK('Data-Qtr4'!I58),"",(COUNTIF('Data-Qtr4'!I58,"Yes")+(0.1*COUNTIF('Data-Qtr4'!I58,"N/A")))),"")</f>
        <v/>
      </c>
      <c r="J59" s="173" t="str">
        <f>IF(M59=1,IF(ISBLANK('Data-Qtr4'!J58),"",(COUNTIF('Data-Qtr4'!J58,"Yes")+(0.1*COUNTIF('Data-Qtr4'!J58,"N/A")))),"")</f>
        <v/>
      </c>
      <c r="K59" s="174" t="str">
        <f>IF(M59=1,IF(ISBLANK('Data-Qtr4'!K58),"",(COUNTIF('Data-Qtr4'!K58,"Yes")+(0.1*COUNTIF('Data-Qtr4'!K58,"N/A")))),"")</f>
        <v/>
      </c>
      <c r="L59" s="119">
        <f>COUNTIF('Data-Qtr4'!C58:K58,"")</f>
        <v>9</v>
      </c>
      <c r="M59" s="74">
        <f>IF('Data-Qtr4'!R58,"",IF(L59&lt;9,1,0))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IF(M60=1,IF('Data-Qtr4'!C59="","",(COUNTIF('Data-Qtr4'!C59,"Yes")+(0.1*COUNTIF('Data-Qtr4'!C59,"N/A")))),"")</f>
        <v/>
      </c>
      <c r="D60" s="172" t="str">
        <f>IF(M60=1,IF(ISBLANK('Data-Qtr4'!D59),"",(COUNTIF('Data-Qtr4'!D59,"Yes")+(0.1*COUNTIF('Data-Qtr4'!D59,"N/A")))),"")</f>
        <v/>
      </c>
      <c r="E60" s="172" t="str">
        <f>IF(M60=1,IF(ISBLANK('Data-Qtr4'!E59),"",(10*COUNTIF('Data-Qtr4'!E59,"Yes, nominated to self-administer")+COUNTIF('Data-Qtr4'!E59,"Yes, nominated NOT to self-administer"))),"")</f>
        <v/>
      </c>
      <c r="F60" s="172" t="str">
        <f>IF(M60=1,IF(ISBLANK('Data-Qtr4'!F59),"",(10*COUNTIF('Data-Qtr4'!F59,"Yes, reported difficulty swallowing medicines")+COUNTIF('Data-Qtr4'!F59,"Yes, reported NO difficulty swallowing medicines"))),"")</f>
        <v/>
      </c>
      <c r="G60" s="168" t="str">
        <f>IF(M60=1,IF('Data-Qtr4'!P59,0.1,IF(ISBLANK('Data-Qtr4'!G59),"",(COUNTIF('Data-Qtr4'!G59,"Yes")+(0.1*COUNTIF('Data-Qtr4'!G59,"N/A"))))),"")</f>
        <v/>
      </c>
      <c r="H60" s="169" t="str">
        <f>IF(M60=1,IF('Data-Qtr4'!Q59,0.1,IF(ISBLANK('Data-Qtr4'!H59),"",((COUNTIF('Data-Qtr4'!H59,"Yes")+(0.1*COUNTIF('Data-Qtr4'!H59,"N/A")))))),"")</f>
        <v/>
      </c>
      <c r="I60" s="173" t="str">
        <f>IF(M60=1,IF(ISBLANK('Data-Qtr4'!I59),"",(COUNTIF('Data-Qtr4'!I59,"Yes")+(0.1*COUNTIF('Data-Qtr4'!I59,"N/A")))),"")</f>
        <v/>
      </c>
      <c r="J60" s="173" t="str">
        <f>IF(M60=1,IF(ISBLANK('Data-Qtr4'!J59),"",(COUNTIF('Data-Qtr4'!J59,"Yes")+(0.1*COUNTIF('Data-Qtr4'!J59,"N/A")))),"")</f>
        <v/>
      </c>
      <c r="K60" s="174" t="str">
        <f>IF(M60=1,IF(ISBLANK('Data-Qtr4'!K59),"",(COUNTIF('Data-Qtr4'!K59,"Yes")+(0.1*COUNTIF('Data-Qtr4'!K59,"N/A")))),"")</f>
        <v/>
      </c>
      <c r="L60" s="119">
        <f>COUNTIF('Data-Qtr4'!C59:K59,"")</f>
        <v>9</v>
      </c>
      <c r="M60" s="74">
        <f>IF('Data-Qtr4'!R59,"",IF(L60&lt;9,1,0))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IF(M61=1,IF('Data-Qtr4'!C60="","",(COUNTIF('Data-Qtr4'!C60,"Yes")+(0.1*COUNTIF('Data-Qtr4'!C60,"N/A")))),"")</f>
        <v/>
      </c>
      <c r="D61" s="172" t="str">
        <f>IF(M61=1,IF(ISBLANK('Data-Qtr4'!D60),"",(COUNTIF('Data-Qtr4'!D60,"Yes")+(0.1*COUNTIF('Data-Qtr4'!D60,"N/A")))),"")</f>
        <v/>
      </c>
      <c r="E61" s="172" t="str">
        <f>IF(M61=1,IF(ISBLANK('Data-Qtr4'!E60),"",(10*COUNTIF('Data-Qtr4'!E60,"Yes, nominated to self-administer")+COUNTIF('Data-Qtr4'!E60,"Yes, nominated NOT to self-administer"))),"")</f>
        <v/>
      </c>
      <c r="F61" s="172" t="str">
        <f>IF(M61=1,IF(ISBLANK('Data-Qtr4'!F60),"",(10*COUNTIF('Data-Qtr4'!F60,"Yes, reported difficulty swallowing medicines")+COUNTIF('Data-Qtr4'!F60,"Yes, reported NO difficulty swallowing medicines"))),"")</f>
        <v/>
      </c>
      <c r="G61" s="168" t="str">
        <f>IF(M61=1,IF('Data-Qtr4'!P60,0.1,IF(ISBLANK('Data-Qtr4'!G60),"",(COUNTIF('Data-Qtr4'!G60,"Yes")+(0.1*COUNTIF('Data-Qtr4'!G60,"N/A"))))),"")</f>
        <v/>
      </c>
      <c r="H61" s="169" t="str">
        <f>IF(M61=1,IF('Data-Qtr4'!Q60,0.1,IF(ISBLANK('Data-Qtr4'!H60),"",((COUNTIF('Data-Qtr4'!H60,"Yes")+(0.1*COUNTIF('Data-Qtr4'!H60,"N/A")))))),"")</f>
        <v/>
      </c>
      <c r="I61" s="173" t="str">
        <f>IF(M61=1,IF(ISBLANK('Data-Qtr4'!I60),"",(COUNTIF('Data-Qtr4'!I60,"Yes")+(0.1*COUNTIF('Data-Qtr4'!I60,"N/A")))),"")</f>
        <v/>
      </c>
      <c r="J61" s="173" t="str">
        <f>IF(M61=1,IF(ISBLANK('Data-Qtr4'!J60),"",(COUNTIF('Data-Qtr4'!J60,"Yes")+(0.1*COUNTIF('Data-Qtr4'!J60,"N/A")))),"")</f>
        <v/>
      </c>
      <c r="K61" s="174" t="str">
        <f>IF(M61=1,IF(ISBLANK('Data-Qtr4'!K60),"",(COUNTIF('Data-Qtr4'!K60,"Yes")+(0.1*COUNTIF('Data-Qtr4'!K60,"N/A")))),"")</f>
        <v/>
      </c>
      <c r="L61" s="119">
        <f>COUNTIF('Data-Qtr4'!C60:K60,"")</f>
        <v>9</v>
      </c>
      <c r="M61" s="74">
        <f>IF('Data-Qtr4'!R60,"",IF(L61&lt;9,1,0))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IF(M62=1,IF('Data-Qtr4'!C61="","",(COUNTIF('Data-Qtr4'!C61,"Yes")+(0.1*COUNTIF('Data-Qtr4'!C61,"N/A")))),"")</f>
        <v/>
      </c>
      <c r="D62" s="172" t="str">
        <f>IF(M62=1,IF(ISBLANK('Data-Qtr4'!D61),"",(COUNTIF('Data-Qtr4'!D61,"Yes")+(0.1*COUNTIF('Data-Qtr4'!D61,"N/A")))),"")</f>
        <v/>
      </c>
      <c r="E62" s="172" t="str">
        <f>IF(M62=1,IF(ISBLANK('Data-Qtr4'!E61),"",(10*COUNTIF('Data-Qtr4'!E61,"Yes, nominated to self-administer")+COUNTIF('Data-Qtr4'!E61,"Yes, nominated NOT to self-administer"))),"")</f>
        <v/>
      </c>
      <c r="F62" s="172" t="str">
        <f>IF(M62=1,IF(ISBLANK('Data-Qtr4'!F61),"",(10*COUNTIF('Data-Qtr4'!F61,"Yes, reported difficulty swallowing medicines")+COUNTIF('Data-Qtr4'!F61,"Yes, reported NO difficulty swallowing medicines"))),"")</f>
        <v/>
      </c>
      <c r="G62" s="168" t="str">
        <f>IF(M62=1,IF('Data-Qtr4'!P61,0.1,IF(ISBLANK('Data-Qtr4'!G61),"",(COUNTIF('Data-Qtr4'!G61,"Yes")+(0.1*COUNTIF('Data-Qtr4'!G61,"N/A"))))),"")</f>
        <v/>
      </c>
      <c r="H62" s="169" t="str">
        <f>IF(M62=1,IF('Data-Qtr4'!Q61,0.1,IF(ISBLANK('Data-Qtr4'!H61),"",((COUNTIF('Data-Qtr4'!H61,"Yes")+(0.1*COUNTIF('Data-Qtr4'!H61,"N/A")))))),"")</f>
        <v/>
      </c>
      <c r="I62" s="173" t="str">
        <f>IF(M62=1,IF(ISBLANK('Data-Qtr4'!I61),"",(COUNTIF('Data-Qtr4'!I61,"Yes")+(0.1*COUNTIF('Data-Qtr4'!I61,"N/A")))),"")</f>
        <v/>
      </c>
      <c r="J62" s="173" t="str">
        <f>IF(M62=1,IF(ISBLANK('Data-Qtr4'!J61),"",(COUNTIF('Data-Qtr4'!J61,"Yes")+(0.1*COUNTIF('Data-Qtr4'!J61,"N/A")))),"")</f>
        <v/>
      </c>
      <c r="K62" s="174" t="str">
        <f>IF(M62=1,IF(ISBLANK('Data-Qtr4'!K61),"",(COUNTIF('Data-Qtr4'!K61,"Yes")+(0.1*COUNTIF('Data-Qtr4'!K61,"N/A")))),"")</f>
        <v/>
      </c>
      <c r="L62" s="119">
        <f>COUNTIF('Data-Qtr4'!C61:K61,"")</f>
        <v>9</v>
      </c>
      <c r="M62" s="74">
        <f>IF('Data-Qtr4'!R61,"",IF(L62&lt;9,1,0))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IF(M63=1,IF('Data-Qtr4'!C62="","",(COUNTIF('Data-Qtr4'!C62,"Yes")+(0.1*COUNTIF('Data-Qtr4'!C62,"N/A")))),"")</f>
        <v/>
      </c>
      <c r="D63" s="172" t="str">
        <f>IF(M63=1,IF(ISBLANK('Data-Qtr4'!D62),"",(COUNTIF('Data-Qtr4'!D62,"Yes")+(0.1*COUNTIF('Data-Qtr4'!D62,"N/A")))),"")</f>
        <v/>
      </c>
      <c r="E63" s="172" t="str">
        <f>IF(M63=1,IF(ISBLANK('Data-Qtr4'!E62),"",(10*COUNTIF('Data-Qtr4'!E62,"Yes, nominated to self-administer")+COUNTIF('Data-Qtr4'!E62,"Yes, nominated NOT to self-administer"))),"")</f>
        <v/>
      </c>
      <c r="F63" s="172" t="str">
        <f>IF(M63=1,IF(ISBLANK('Data-Qtr4'!F62),"",(10*COUNTIF('Data-Qtr4'!F62,"Yes, reported difficulty swallowing medicines")+COUNTIF('Data-Qtr4'!F62,"Yes, reported NO difficulty swallowing medicines"))),"")</f>
        <v/>
      </c>
      <c r="G63" s="168" t="str">
        <f>IF(M63=1,IF('Data-Qtr4'!P62,0.1,IF(ISBLANK('Data-Qtr4'!G62),"",(COUNTIF('Data-Qtr4'!G62,"Yes")+(0.1*COUNTIF('Data-Qtr4'!G62,"N/A"))))),"")</f>
        <v/>
      </c>
      <c r="H63" s="169" t="str">
        <f>IF(M63=1,IF('Data-Qtr4'!Q62,0.1,IF(ISBLANK('Data-Qtr4'!H62),"",((COUNTIF('Data-Qtr4'!H62,"Yes")+(0.1*COUNTIF('Data-Qtr4'!H62,"N/A")))))),"")</f>
        <v/>
      </c>
      <c r="I63" s="173" t="str">
        <f>IF(M63=1,IF(ISBLANK('Data-Qtr4'!I62),"",(COUNTIF('Data-Qtr4'!I62,"Yes")+(0.1*COUNTIF('Data-Qtr4'!I62,"N/A")))),"")</f>
        <v/>
      </c>
      <c r="J63" s="173" t="str">
        <f>IF(M63=1,IF(ISBLANK('Data-Qtr4'!J62),"",(COUNTIF('Data-Qtr4'!J62,"Yes")+(0.1*COUNTIF('Data-Qtr4'!J62,"N/A")))),"")</f>
        <v/>
      </c>
      <c r="K63" s="174" t="str">
        <f>IF(M63=1,IF(ISBLANK('Data-Qtr4'!K62),"",(COUNTIF('Data-Qtr4'!K62,"Yes")+(0.1*COUNTIF('Data-Qtr4'!K62,"N/A")))),"")</f>
        <v/>
      </c>
      <c r="L63" s="119">
        <f>COUNTIF('Data-Qtr4'!C62:K62,"")</f>
        <v>9</v>
      </c>
      <c r="M63" s="74">
        <f>IF('Data-Qtr4'!R62,"",IF(L63&lt;9,1,0))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IF(M64=1,IF('Data-Qtr4'!C63="","",(COUNTIF('Data-Qtr4'!C63,"Yes")+(0.1*COUNTIF('Data-Qtr4'!C63,"N/A")))),"")</f>
        <v/>
      </c>
      <c r="D64" s="172" t="str">
        <f>IF(M64=1,IF(ISBLANK('Data-Qtr4'!D63),"",(COUNTIF('Data-Qtr4'!D63,"Yes")+(0.1*COUNTIF('Data-Qtr4'!D63,"N/A")))),"")</f>
        <v/>
      </c>
      <c r="E64" s="172" t="str">
        <f>IF(M64=1,IF(ISBLANK('Data-Qtr4'!E63),"",(10*COUNTIF('Data-Qtr4'!E63,"Yes, nominated to self-administer")+COUNTIF('Data-Qtr4'!E63,"Yes, nominated NOT to self-administer"))),"")</f>
        <v/>
      </c>
      <c r="F64" s="172" t="str">
        <f>IF(M64=1,IF(ISBLANK('Data-Qtr4'!F63),"",(10*COUNTIF('Data-Qtr4'!F63,"Yes, reported difficulty swallowing medicines")+COUNTIF('Data-Qtr4'!F63,"Yes, reported NO difficulty swallowing medicines"))),"")</f>
        <v/>
      </c>
      <c r="G64" s="168" t="str">
        <f>IF(M64=1,IF('Data-Qtr4'!P63,0.1,IF(ISBLANK('Data-Qtr4'!G63),"",(COUNTIF('Data-Qtr4'!G63,"Yes")+(0.1*COUNTIF('Data-Qtr4'!G63,"N/A"))))),"")</f>
        <v/>
      </c>
      <c r="H64" s="169" t="str">
        <f>IF(M64=1,IF('Data-Qtr4'!Q63,0.1,IF(ISBLANK('Data-Qtr4'!H63),"",((COUNTIF('Data-Qtr4'!H63,"Yes")+(0.1*COUNTIF('Data-Qtr4'!H63,"N/A")))))),"")</f>
        <v/>
      </c>
      <c r="I64" s="173" t="str">
        <f>IF(M64=1,IF(ISBLANK('Data-Qtr4'!I63),"",(COUNTIF('Data-Qtr4'!I63,"Yes")+(0.1*COUNTIF('Data-Qtr4'!I63,"N/A")))),"")</f>
        <v/>
      </c>
      <c r="J64" s="173" t="str">
        <f>IF(M64=1,IF(ISBLANK('Data-Qtr4'!J63),"",(COUNTIF('Data-Qtr4'!J63,"Yes")+(0.1*COUNTIF('Data-Qtr4'!J63,"N/A")))),"")</f>
        <v/>
      </c>
      <c r="K64" s="174" t="str">
        <f>IF(M64=1,IF(ISBLANK('Data-Qtr4'!K63),"",(COUNTIF('Data-Qtr4'!K63,"Yes")+(0.1*COUNTIF('Data-Qtr4'!K63,"N/A")))),"")</f>
        <v/>
      </c>
      <c r="L64" s="119">
        <f>COUNTIF('Data-Qtr4'!C63:K63,"")</f>
        <v>9</v>
      </c>
      <c r="M64" s="74">
        <f>IF('Data-Qtr4'!R63,"",IF(L64&lt;9,1,0))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IF(M65=1,IF('Data-Qtr4'!C64="","",(COUNTIF('Data-Qtr4'!C64,"Yes")+(0.1*COUNTIF('Data-Qtr4'!C64,"N/A")))),"")</f>
        <v/>
      </c>
      <c r="D65" s="172" t="str">
        <f>IF(M65=1,IF(ISBLANK('Data-Qtr4'!D64),"",(COUNTIF('Data-Qtr4'!D64,"Yes")+(0.1*COUNTIF('Data-Qtr4'!D64,"N/A")))),"")</f>
        <v/>
      </c>
      <c r="E65" s="172" t="str">
        <f>IF(M65=1,IF(ISBLANK('Data-Qtr4'!E64),"",(10*COUNTIF('Data-Qtr4'!E64,"Yes, nominated to self-administer")+COUNTIF('Data-Qtr4'!E64,"Yes, nominated NOT to self-administer"))),"")</f>
        <v/>
      </c>
      <c r="F65" s="172" t="str">
        <f>IF(M65=1,IF(ISBLANK('Data-Qtr4'!F64),"",(10*COUNTIF('Data-Qtr4'!F64,"Yes, reported difficulty swallowing medicines")+COUNTIF('Data-Qtr4'!F64,"Yes, reported NO difficulty swallowing medicines"))),"")</f>
        <v/>
      </c>
      <c r="G65" s="168" t="str">
        <f>IF(M65=1,IF('Data-Qtr4'!P64,0.1,IF(ISBLANK('Data-Qtr4'!G64),"",(COUNTIF('Data-Qtr4'!G64,"Yes")+(0.1*COUNTIF('Data-Qtr4'!G64,"N/A"))))),"")</f>
        <v/>
      </c>
      <c r="H65" s="169" t="str">
        <f>IF(M65=1,IF('Data-Qtr4'!Q64,0.1,IF(ISBLANK('Data-Qtr4'!H64),"",((COUNTIF('Data-Qtr4'!H64,"Yes")+(0.1*COUNTIF('Data-Qtr4'!H64,"N/A")))))),"")</f>
        <v/>
      </c>
      <c r="I65" s="173" t="str">
        <f>IF(M65=1,IF(ISBLANK('Data-Qtr4'!I64),"",(COUNTIF('Data-Qtr4'!I64,"Yes")+(0.1*COUNTIF('Data-Qtr4'!I64,"N/A")))),"")</f>
        <v/>
      </c>
      <c r="J65" s="173" t="str">
        <f>IF(M65=1,IF(ISBLANK('Data-Qtr4'!J64),"",(COUNTIF('Data-Qtr4'!J64,"Yes")+(0.1*COUNTIF('Data-Qtr4'!J64,"N/A")))),"")</f>
        <v/>
      </c>
      <c r="K65" s="174" t="str">
        <f>IF(M65=1,IF(ISBLANK('Data-Qtr4'!K64),"",(COUNTIF('Data-Qtr4'!K64,"Yes")+(0.1*COUNTIF('Data-Qtr4'!K64,"N/A")))),"")</f>
        <v/>
      </c>
      <c r="L65" s="119">
        <f>COUNTIF('Data-Qtr4'!C64:K64,"")</f>
        <v>9</v>
      </c>
      <c r="M65" s="74">
        <f>IF('Data-Qtr4'!R64,"",IF(L65&lt;9,1,0))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IF(M66=1,IF('Data-Qtr4'!C65="","",(COUNTIF('Data-Qtr4'!C65,"Yes")+(0.1*COUNTIF('Data-Qtr4'!C65,"N/A")))),"")</f>
        <v/>
      </c>
      <c r="D66" s="172" t="str">
        <f>IF(M66=1,IF(ISBLANK('Data-Qtr4'!D65),"",(COUNTIF('Data-Qtr4'!D65,"Yes")+(0.1*COUNTIF('Data-Qtr4'!D65,"N/A")))),"")</f>
        <v/>
      </c>
      <c r="E66" s="172" t="str">
        <f>IF(M66=1,IF(ISBLANK('Data-Qtr4'!E65),"",(10*COUNTIF('Data-Qtr4'!E65,"Yes, nominated to self-administer")+COUNTIF('Data-Qtr4'!E65,"Yes, nominated NOT to self-administer"))),"")</f>
        <v/>
      </c>
      <c r="F66" s="172" t="str">
        <f>IF(M66=1,IF(ISBLANK('Data-Qtr4'!F65),"",(10*COUNTIF('Data-Qtr4'!F65,"Yes, reported difficulty swallowing medicines")+COUNTIF('Data-Qtr4'!F65,"Yes, reported NO difficulty swallowing medicines"))),"")</f>
        <v/>
      </c>
      <c r="G66" s="168" t="str">
        <f>IF(M66=1,IF('Data-Qtr4'!P65,0.1,IF(ISBLANK('Data-Qtr4'!G65),"",(COUNTIF('Data-Qtr4'!G65,"Yes")+(0.1*COUNTIF('Data-Qtr4'!G65,"N/A"))))),"")</f>
        <v/>
      </c>
      <c r="H66" s="169" t="str">
        <f>IF(M66=1,IF('Data-Qtr4'!Q65,0.1,IF(ISBLANK('Data-Qtr4'!H65),"",((COUNTIF('Data-Qtr4'!H65,"Yes")+(0.1*COUNTIF('Data-Qtr4'!H65,"N/A")))))),"")</f>
        <v/>
      </c>
      <c r="I66" s="173" t="str">
        <f>IF(M66=1,IF(ISBLANK('Data-Qtr4'!I65),"",(COUNTIF('Data-Qtr4'!I65,"Yes")+(0.1*COUNTIF('Data-Qtr4'!I65,"N/A")))),"")</f>
        <v/>
      </c>
      <c r="J66" s="173" t="str">
        <f>IF(M66=1,IF(ISBLANK('Data-Qtr4'!J65),"",(COUNTIF('Data-Qtr4'!J65,"Yes")+(0.1*COUNTIF('Data-Qtr4'!J65,"N/A")))),"")</f>
        <v/>
      </c>
      <c r="K66" s="174" t="str">
        <f>IF(M66=1,IF(ISBLANK('Data-Qtr4'!K65),"",(COUNTIF('Data-Qtr4'!K65,"Yes")+(0.1*COUNTIF('Data-Qtr4'!K65,"N/A")))),"")</f>
        <v/>
      </c>
      <c r="L66" s="148">
        <f>COUNTIF('Data-Qtr4'!C65:K65,"")</f>
        <v>9</v>
      </c>
      <c r="M66" s="74">
        <f>IF('Data-Qtr4'!R65,"",IF(L66&lt;9,1,0))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IF(M67=1,IF('Data-Qtr4'!C66="","",(COUNTIF('Data-Qtr4'!C66,"Yes")+(0.1*COUNTIF('Data-Qtr4'!C66,"N/A")))),"")</f>
        <v/>
      </c>
      <c r="D67" s="172" t="str">
        <f>IF(M67=1,IF(ISBLANK('Data-Qtr4'!D66),"",(COUNTIF('Data-Qtr4'!D66,"Yes")+(0.1*COUNTIF('Data-Qtr4'!D66,"N/A")))),"")</f>
        <v/>
      </c>
      <c r="E67" s="172" t="str">
        <f>IF(M67=1,IF(ISBLANK('Data-Qtr4'!E66),"",(10*COUNTIF('Data-Qtr4'!E66,"Yes, nominated to self-administer")+COUNTIF('Data-Qtr4'!E66,"Yes, nominated NOT to self-administer"))),"")</f>
        <v/>
      </c>
      <c r="F67" s="172" t="str">
        <f>IF(M67=1,IF(ISBLANK('Data-Qtr4'!F66),"",(10*COUNTIF('Data-Qtr4'!F66,"Yes, reported difficulty swallowing medicines")+COUNTIF('Data-Qtr4'!F66,"Yes, reported NO difficulty swallowing medicines"))),"")</f>
        <v/>
      </c>
      <c r="G67" s="168" t="str">
        <f>IF(M67=1,IF('Data-Qtr4'!P66,0.1,IF(ISBLANK('Data-Qtr4'!G66),"",(COUNTIF('Data-Qtr4'!G66,"Yes")+(0.1*COUNTIF('Data-Qtr4'!G66,"N/A"))))),"")</f>
        <v/>
      </c>
      <c r="H67" s="169" t="str">
        <f>IF(M67=1,IF('Data-Qtr4'!Q66,0.1,IF(ISBLANK('Data-Qtr4'!H66),"",((COUNTIF('Data-Qtr4'!H66,"Yes")+(0.1*COUNTIF('Data-Qtr4'!H66,"N/A")))))),"")</f>
        <v/>
      </c>
      <c r="I67" s="173" t="str">
        <f>IF(M67=1,IF(ISBLANK('Data-Qtr4'!I66),"",(COUNTIF('Data-Qtr4'!I66,"Yes")+(0.1*COUNTIF('Data-Qtr4'!I66,"N/A")))),"")</f>
        <v/>
      </c>
      <c r="J67" s="173" t="str">
        <f>IF(M67=1,IF(ISBLANK('Data-Qtr4'!J66),"",(COUNTIF('Data-Qtr4'!J66,"Yes")+(0.1*COUNTIF('Data-Qtr4'!J66,"N/A")))),"")</f>
        <v/>
      </c>
      <c r="K67" s="174" t="str">
        <f>IF(M67=1,IF(ISBLANK('Data-Qtr4'!K66),"",(COUNTIF('Data-Qtr4'!K66,"Yes")+(0.1*COUNTIF('Data-Qtr4'!K66,"N/A")))),"")</f>
        <v/>
      </c>
      <c r="L67" s="119">
        <f>COUNTIF('Data-Qtr4'!C66:K66,"")</f>
        <v>9</v>
      </c>
      <c r="M67" s="74">
        <f>IF('Data-Qtr4'!R66,"",IF(L67&lt;9,1,0))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IF(M68=1,IF('Data-Qtr4'!C67="","",(COUNTIF('Data-Qtr4'!C67,"Yes")+(0.1*COUNTIF('Data-Qtr4'!C67,"N/A")))),"")</f>
        <v/>
      </c>
      <c r="D68" s="172" t="str">
        <f>IF(M68=1,IF(ISBLANK('Data-Qtr4'!D67),"",(COUNTIF('Data-Qtr4'!D67,"Yes")+(0.1*COUNTIF('Data-Qtr4'!D67,"N/A")))),"")</f>
        <v/>
      </c>
      <c r="E68" s="172" t="str">
        <f>IF(M68=1,IF(ISBLANK('Data-Qtr4'!E67),"",(10*COUNTIF('Data-Qtr4'!E67,"Yes, nominated to self-administer")+COUNTIF('Data-Qtr4'!E67,"Yes, nominated NOT to self-administer"))),"")</f>
        <v/>
      </c>
      <c r="F68" s="172" t="str">
        <f>IF(M68=1,IF(ISBLANK('Data-Qtr4'!F67),"",(10*COUNTIF('Data-Qtr4'!F67,"Yes, reported difficulty swallowing medicines")+COUNTIF('Data-Qtr4'!F67,"Yes, reported NO difficulty swallowing medicines"))),"")</f>
        <v/>
      </c>
      <c r="G68" s="168" t="str">
        <f>IF(M68=1,IF('Data-Qtr4'!P67,0.1,IF(ISBLANK('Data-Qtr4'!G67),"",(COUNTIF('Data-Qtr4'!G67,"Yes")+(0.1*COUNTIF('Data-Qtr4'!G67,"N/A"))))),"")</f>
        <v/>
      </c>
      <c r="H68" s="169" t="str">
        <f>IF(M68=1,IF('Data-Qtr4'!Q67,0.1,IF(ISBLANK('Data-Qtr4'!H67),"",((COUNTIF('Data-Qtr4'!H67,"Yes")+(0.1*COUNTIF('Data-Qtr4'!H67,"N/A")))))),"")</f>
        <v/>
      </c>
      <c r="I68" s="173" t="str">
        <f>IF(M68=1,IF(ISBLANK('Data-Qtr4'!I67),"",(COUNTIF('Data-Qtr4'!I67,"Yes")+(0.1*COUNTIF('Data-Qtr4'!I67,"N/A")))),"")</f>
        <v/>
      </c>
      <c r="J68" s="173" t="str">
        <f>IF(M68=1,IF(ISBLANK('Data-Qtr4'!J67),"",(COUNTIF('Data-Qtr4'!J67,"Yes")+(0.1*COUNTIF('Data-Qtr4'!J67,"N/A")))),"")</f>
        <v/>
      </c>
      <c r="K68" s="174" t="str">
        <f>IF(M68=1,IF(ISBLANK('Data-Qtr4'!K67),"",(COUNTIF('Data-Qtr4'!K67,"Yes")+(0.1*COUNTIF('Data-Qtr4'!K67,"N/A")))),"")</f>
        <v/>
      </c>
      <c r="L68" s="119">
        <f>COUNTIF('Data-Qtr4'!C67:K67,"")</f>
        <v>9</v>
      </c>
      <c r="M68" s="74">
        <f>IF('Data-Qtr4'!R67,"",IF(L68&lt;9,1,0))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IF(M69=1,IF('Data-Qtr4'!C68="","",(COUNTIF('Data-Qtr4'!C68,"Yes")+(0.1*COUNTIF('Data-Qtr4'!C68,"N/A")))),"")</f>
        <v/>
      </c>
      <c r="D69" s="172" t="str">
        <f>IF(M69=1,IF(ISBLANK('Data-Qtr4'!D68),"",(COUNTIF('Data-Qtr4'!D68,"Yes")+(0.1*COUNTIF('Data-Qtr4'!D68,"N/A")))),"")</f>
        <v/>
      </c>
      <c r="E69" s="172" t="str">
        <f>IF(M69=1,IF(ISBLANK('Data-Qtr4'!E68),"",(10*COUNTIF('Data-Qtr4'!E68,"Yes, nominated to self-administer")+COUNTIF('Data-Qtr4'!E68,"Yes, nominated NOT to self-administer"))),"")</f>
        <v/>
      </c>
      <c r="F69" s="172" t="str">
        <f>IF(M69=1,IF(ISBLANK('Data-Qtr4'!F68),"",(10*COUNTIF('Data-Qtr4'!F68,"Yes, reported difficulty swallowing medicines")+COUNTIF('Data-Qtr4'!F68,"Yes, reported NO difficulty swallowing medicines"))),"")</f>
        <v/>
      </c>
      <c r="G69" s="168" t="str">
        <f>IF(M69=1,IF('Data-Qtr4'!P68,0.1,IF(ISBLANK('Data-Qtr4'!G68),"",(COUNTIF('Data-Qtr4'!G68,"Yes")+(0.1*COUNTIF('Data-Qtr4'!G68,"N/A"))))),"")</f>
        <v/>
      </c>
      <c r="H69" s="169" t="str">
        <f>IF(M69=1,IF('Data-Qtr4'!Q68,0.1,IF(ISBLANK('Data-Qtr4'!H68),"",((COUNTIF('Data-Qtr4'!H68,"Yes")+(0.1*COUNTIF('Data-Qtr4'!H68,"N/A")))))),"")</f>
        <v/>
      </c>
      <c r="I69" s="173" t="str">
        <f>IF(M69=1,IF(ISBLANK('Data-Qtr4'!I68),"",(COUNTIF('Data-Qtr4'!I68,"Yes")+(0.1*COUNTIF('Data-Qtr4'!I68,"N/A")))),"")</f>
        <v/>
      </c>
      <c r="J69" s="173" t="str">
        <f>IF(M69=1,IF(ISBLANK('Data-Qtr4'!J68),"",(COUNTIF('Data-Qtr4'!J68,"Yes")+(0.1*COUNTIF('Data-Qtr4'!J68,"N/A")))),"")</f>
        <v/>
      </c>
      <c r="K69" s="174" t="str">
        <f>IF(M69=1,IF(ISBLANK('Data-Qtr4'!K68),"",(COUNTIF('Data-Qtr4'!K68,"Yes")+(0.1*COUNTIF('Data-Qtr4'!K68,"N/A")))),"")</f>
        <v/>
      </c>
      <c r="L69" s="119">
        <f>COUNTIF('Data-Qtr4'!C68:K68,"")</f>
        <v>9</v>
      </c>
      <c r="M69" s="74">
        <f>IF('Data-Qtr4'!R68,"",IF(L69&lt;9,1,0))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IF(M70=1,IF('Data-Qtr4'!C69="","",(COUNTIF('Data-Qtr4'!C69,"Yes")+(0.1*COUNTIF('Data-Qtr4'!C69,"N/A")))),"")</f>
        <v/>
      </c>
      <c r="D70" s="172" t="str">
        <f>IF(M70=1,IF(ISBLANK('Data-Qtr4'!D69),"",(COUNTIF('Data-Qtr4'!D69,"Yes")+(0.1*COUNTIF('Data-Qtr4'!D69,"N/A")))),"")</f>
        <v/>
      </c>
      <c r="E70" s="172" t="str">
        <f>IF(M70=1,IF(ISBLANK('Data-Qtr4'!E69),"",(10*COUNTIF('Data-Qtr4'!E69,"Yes, nominated to self-administer")+COUNTIF('Data-Qtr4'!E69,"Yes, nominated NOT to self-administer"))),"")</f>
        <v/>
      </c>
      <c r="F70" s="172" t="str">
        <f>IF(M70=1,IF(ISBLANK('Data-Qtr4'!F69),"",(10*COUNTIF('Data-Qtr4'!F69,"Yes, reported difficulty swallowing medicines")+COUNTIF('Data-Qtr4'!F69,"Yes, reported NO difficulty swallowing medicines"))),"")</f>
        <v/>
      </c>
      <c r="G70" s="168" t="str">
        <f>IF(M70=1,IF('Data-Qtr4'!P69,0.1,IF(ISBLANK('Data-Qtr4'!G69),"",(COUNTIF('Data-Qtr4'!G69,"Yes")+(0.1*COUNTIF('Data-Qtr4'!G69,"N/A"))))),"")</f>
        <v/>
      </c>
      <c r="H70" s="169" t="str">
        <f>IF(M70=1,IF('Data-Qtr4'!Q69,0.1,IF(ISBLANK('Data-Qtr4'!H69),"",((COUNTIF('Data-Qtr4'!H69,"Yes")+(0.1*COUNTIF('Data-Qtr4'!H69,"N/A")))))),"")</f>
        <v/>
      </c>
      <c r="I70" s="173" t="str">
        <f>IF(M70=1,IF(ISBLANK('Data-Qtr4'!I69),"",(COUNTIF('Data-Qtr4'!I69,"Yes")+(0.1*COUNTIF('Data-Qtr4'!I69,"N/A")))),"")</f>
        <v/>
      </c>
      <c r="J70" s="173" t="str">
        <f>IF(M70=1,IF(ISBLANK('Data-Qtr4'!J69),"",(COUNTIF('Data-Qtr4'!J69,"Yes")+(0.1*COUNTIF('Data-Qtr4'!J69,"N/A")))),"")</f>
        <v/>
      </c>
      <c r="K70" s="174" t="str">
        <f>IF(M70=1,IF(ISBLANK('Data-Qtr4'!K69),"",(COUNTIF('Data-Qtr4'!K69,"Yes")+(0.1*COUNTIF('Data-Qtr4'!K69,"N/A")))),"")</f>
        <v/>
      </c>
      <c r="L70" s="119">
        <f>COUNTIF('Data-Qtr4'!C69:K69,"")</f>
        <v>9</v>
      </c>
      <c r="M70" s="74">
        <f>IF('Data-Qtr4'!R69,"",IF(L70&lt;9,1,0))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IF(M71=1,IF('Data-Qtr4'!C70="","",(COUNTIF('Data-Qtr4'!C70,"Yes")+(0.1*COUNTIF('Data-Qtr4'!C70,"N/A")))),"")</f>
        <v/>
      </c>
      <c r="D71" s="172" t="str">
        <f>IF(M71=1,IF(ISBLANK('Data-Qtr4'!D70),"",(COUNTIF('Data-Qtr4'!D70,"Yes")+(0.1*COUNTIF('Data-Qtr4'!D70,"N/A")))),"")</f>
        <v/>
      </c>
      <c r="E71" s="172" t="str">
        <f>IF(M71=1,IF(ISBLANK('Data-Qtr4'!E70),"",(10*COUNTIF('Data-Qtr4'!E70,"Yes, nominated to self-administer")+COUNTIF('Data-Qtr4'!E70,"Yes, nominated NOT to self-administer"))),"")</f>
        <v/>
      </c>
      <c r="F71" s="172" t="str">
        <f>IF(M71=1,IF(ISBLANK('Data-Qtr4'!F70),"",(10*COUNTIF('Data-Qtr4'!F70,"Yes, reported difficulty swallowing medicines")+COUNTIF('Data-Qtr4'!F70,"Yes, reported NO difficulty swallowing medicines"))),"")</f>
        <v/>
      </c>
      <c r="G71" s="168" t="str">
        <f>IF(M71=1,IF('Data-Qtr4'!P70,0.1,IF(ISBLANK('Data-Qtr4'!G70),"",(COUNTIF('Data-Qtr4'!G70,"Yes")+(0.1*COUNTIF('Data-Qtr4'!G70,"N/A"))))),"")</f>
        <v/>
      </c>
      <c r="H71" s="169" t="str">
        <f>IF(M71=1,IF('Data-Qtr4'!Q70,0.1,IF(ISBLANK('Data-Qtr4'!H70),"",((COUNTIF('Data-Qtr4'!H70,"Yes")+(0.1*COUNTIF('Data-Qtr4'!H70,"N/A")))))),"")</f>
        <v/>
      </c>
      <c r="I71" s="173" t="str">
        <f>IF(M71=1,IF(ISBLANK('Data-Qtr4'!I70),"",(COUNTIF('Data-Qtr4'!I70,"Yes")+(0.1*COUNTIF('Data-Qtr4'!I70,"N/A")))),"")</f>
        <v/>
      </c>
      <c r="J71" s="173" t="str">
        <f>IF(M71=1,IF(ISBLANK('Data-Qtr4'!J70),"",(COUNTIF('Data-Qtr4'!J70,"Yes")+(0.1*COUNTIF('Data-Qtr4'!J70,"N/A")))),"")</f>
        <v/>
      </c>
      <c r="K71" s="174" t="str">
        <f>IF(M71=1,IF(ISBLANK('Data-Qtr4'!K70),"",(COUNTIF('Data-Qtr4'!K70,"Yes")+(0.1*COUNTIF('Data-Qtr4'!K70,"N/A")))),"")</f>
        <v/>
      </c>
      <c r="L71" s="119">
        <f>COUNTIF('Data-Qtr4'!C70:K70,"")</f>
        <v>9</v>
      </c>
      <c r="M71" s="74">
        <f>IF('Data-Qtr4'!R70,"",IF(L71&lt;9,1,0))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IF(M72=1,IF('Data-Qtr4'!C71="","",(COUNTIF('Data-Qtr4'!C71,"Yes")+(0.1*COUNTIF('Data-Qtr4'!C71,"N/A")))),"")</f>
        <v/>
      </c>
      <c r="D72" s="172" t="str">
        <f>IF(M72=1,IF(ISBLANK('Data-Qtr4'!D71),"",(COUNTIF('Data-Qtr4'!D71,"Yes")+(0.1*COUNTIF('Data-Qtr4'!D71,"N/A")))),"")</f>
        <v/>
      </c>
      <c r="E72" s="172" t="str">
        <f>IF(M72=1,IF(ISBLANK('Data-Qtr4'!E71),"",(10*COUNTIF('Data-Qtr4'!E71,"Yes, nominated to self-administer")+COUNTIF('Data-Qtr4'!E71,"Yes, nominated NOT to self-administer"))),"")</f>
        <v/>
      </c>
      <c r="F72" s="172" t="str">
        <f>IF(M72=1,IF(ISBLANK('Data-Qtr4'!F71),"",(10*COUNTIF('Data-Qtr4'!F71,"Yes, reported difficulty swallowing medicines")+COUNTIF('Data-Qtr4'!F71,"Yes, reported NO difficulty swallowing medicines"))),"")</f>
        <v/>
      </c>
      <c r="G72" s="168" t="str">
        <f>IF(M72=1,IF('Data-Qtr4'!P71,0.1,IF(ISBLANK('Data-Qtr4'!G71),"",(COUNTIF('Data-Qtr4'!G71,"Yes")+(0.1*COUNTIF('Data-Qtr4'!G71,"N/A"))))),"")</f>
        <v/>
      </c>
      <c r="H72" s="169" t="str">
        <f>IF(M72=1,IF('Data-Qtr4'!Q71,0.1,IF(ISBLANK('Data-Qtr4'!H71),"",((COUNTIF('Data-Qtr4'!H71,"Yes")+(0.1*COUNTIF('Data-Qtr4'!H71,"N/A")))))),"")</f>
        <v/>
      </c>
      <c r="I72" s="173" t="str">
        <f>IF(M72=1,IF(ISBLANK('Data-Qtr4'!I71),"",(COUNTIF('Data-Qtr4'!I71,"Yes")+(0.1*COUNTIF('Data-Qtr4'!I71,"N/A")))),"")</f>
        <v/>
      </c>
      <c r="J72" s="173" t="str">
        <f>IF(M72=1,IF(ISBLANK('Data-Qtr4'!J71),"",(COUNTIF('Data-Qtr4'!J71,"Yes")+(0.1*COUNTIF('Data-Qtr4'!J71,"N/A")))),"")</f>
        <v/>
      </c>
      <c r="K72" s="174" t="str">
        <f>IF(M72=1,IF(ISBLANK('Data-Qtr4'!K71),"",(COUNTIF('Data-Qtr4'!K71,"Yes")+(0.1*COUNTIF('Data-Qtr4'!K71,"N/A")))),"")</f>
        <v/>
      </c>
      <c r="L72" s="119">
        <f>COUNTIF('Data-Qtr4'!C71:K71,"")</f>
        <v>9</v>
      </c>
      <c r="M72" s="74">
        <f>IF('Data-Qtr4'!R71,"",IF(L72&lt;9,1,0))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IF(M73=1,IF('Data-Qtr4'!C72="","",(COUNTIF('Data-Qtr4'!C72,"Yes")+(0.1*COUNTIF('Data-Qtr4'!C72,"N/A")))),"")</f>
        <v/>
      </c>
      <c r="D73" s="172" t="str">
        <f>IF(M73=1,IF(ISBLANK('Data-Qtr4'!D72),"",(COUNTIF('Data-Qtr4'!D72,"Yes")+(0.1*COUNTIF('Data-Qtr4'!D72,"N/A")))),"")</f>
        <v/>
      </c>
      <c r="E73" s="172" t="str">
        <f>IF(M73=1,IF(ISBLANK('Data-Qtr4'!E72),"",(10*COUNTIF('Data-Qtr4'!E72,"Yes, nominated to self-administer")+COUNTIF('Data-Qtr4'!E72,"Yes, nominated NOT to self-administer"))),"")</f>
        <v/>
      </c>
      <c r="F73" s="172" t="str">
        <f>IF(M73=1,IF(ISBLANK('Data-Qtr4'!F72),"",(10*COUNTIF('Data-Qtr4'!F72,"Yes, reported difficulty swallowing medicines")+COUNTIF('Data-Qtr4'!F72,"Yes, reported NO difficulty swallowing medicines"))),"")</f>
        <v/>
      </c>
      <c r="G73" s="168" t="str">
        <f>IF(M73=1,IF('Data-Qtr4'!P72,0.1,IF(ISBLANK('Data-Qtr4'!G72),"",(COUNTIF('Data-Qtr4'!G72,"Yes")+(0.1*COUNTIF('Data-Qtr4'!G72,"N/A"))))),"")</f>
        <v/>
      </c>
      <c r="H73" s="169" t="str">
        <f>IF(M73=1,IF('Data-Qtr4'!Q72,0.1,IF(ISBLANK('Data-Qtr4'!H72),"",((COUNTIF('Data-Qtr4'!H72,"Yes")+(0.1*COUNTIF('Data-Qtr4'!H72,"N/A")))))),"")</f>
        <v/>
      </c>
      <c r="I73" s="173" t="str">
        <f>IF(M73=1,IF(ISBLANK('Data-Qtr4'!I72),"",(COUNTIF('Data-Qtr4'!I72,"Yes")+(0.1*COUNTIF('Data-Qtr4'!I72,"N/A")))),"")</f>
        <v/>
      </c>
      <c r="J73" s="173" t="str">
        <f>IF(M73=1,IF(ISBLANK('Data-Qtr4'!J72),"",(COUNTIF('Data-Qtr4'!J72,"Yes")+(0.1*COUNTIF('Data-Qtr4'!J72,"N/A")))),"")</f>
        <v/>
      </c>
      <c r="K73" s="174" t="str">
        <f>IF(M73=1,IF(ISBLANK('Data-Qtr4'!K72),"",(COUNTIF('Data-Qtr4'!K72,"Yes")+(0.1*COUNTIF('Data-Qtr4'!K72,"N/A")))),"")</f>
        <v/>
      </c>
      <c r="L73" s="119">
        <f>COUNTIF('Data-Qtr4'!C72:K72,"")</f>
        <v>9</v>
      </c>
      <c r="M73" s="74">
        <f>IF('Data-Qtr4'!R72,"",IF(L73&lt;9,1,0))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IF(M74=1,IF('Data-Qtr4'!C73="","",(COUNTIF('Data-Qtr4'!C73,"Yes")+(0.1*COUNTIF('Data-Qtr4'!C73,"N/A")))),"")</f>
        <v/>
      </c>
      <c r="D74" s="172" t="str">
        <f>IF(M74=1,IF(ISBLANK('Data-Qtr4'!D73),"",(COUNTIF('Data-Qtr4'!D73,"Yes")+(0.1*COUNTIF('Data-Qtr4'!D73,"N/A")))),"")</f>
        <v/>
      </c>
      <c r="E74" s="172" t="str">
        <f>IF(M74=1,IF(ISBLANK('Data-Qtr4'!E73),"",(10*COUNTIF('Data-Qtr4'!E73,"Yes, nominated to self-administer")+COUNTIF('Data-Qtr4'!E73,"Yes, nominated NOT to self-administer"))),"")</f>
        <v/>
      </c>
      <c r="F74" s="172" t="str">
        <f>IF(M74=1,IF(ISBLANK('Data-Qtr4'!F73),"",(10*COUNTIF('Data-Qtr4'!F73,"Yes, reported difficulty swallowing medicines")+COUNTIF('Data-Qtr4'!F73,"Yes, reported NO difficulty swallowing medicines"))),"")</f>
        <v/>
      </c>
      <c r="G74" s="168" t="str">
        <f>IF(M74=1,IF('Data-Qtr4'!P73,0.1,IF(ISBLANK('Data-Qtr4'!G73),"",(COUNTIF('Data-Qtr4'!G73,"Yes")+(0.1*COUNTIF('Data-Qtr4'!G73,"N/A"))))),"")</f>
        <v/>
      </c>
      <c r="H74" s="169" t="str">
        <f>IF(M74=1,IF('Data-Qtr4'!Q73,0.1,IF(ISBLANK('Data-Qtr4'!H73),"",((COUNTIF('Data-Qtr4'!H73,"Yes")+(0.1*COUNTIF('Data-Qtr4'!H73,"N/A")))))),"")</f>
        <v/>
      </c>
      <c r="I74" s="173" t="str">
        <f>IF(M74=1,IF(ISBLANK('Data-Qtr4'!I73),"",(COUNTIF('Data-Qtr4'!I73,"Yes")+(0.1*COUNTIF('Data-Qtr4'!I73,"N/A")))),"")</f>
        <v/>
      </c>
      <c r="J74" s="173" t="str">
        <f>IF(M74=1,IF(ISBLANK('Data-Qtr4'!J73),"",(COUNTIF('Data-Qtr4'!J73,"Yes")+(0.1*COUNTIF('Data-Qtr4'!J73,"N/A")))),"")</f>
        <v/>
      </c>
      <c r="K74" s="174" t="str">
        <f>IF(M74=1,IF(ISBLANK('Data-Qtr4'!K73),"",(COUNTIF('Data-Qtr4'!K73,"Yes")+(0.1*COUNTIF('Data-Qtr4'!K73,"N/A")))),"")</f>
        <v/>
      </c>
      <c r="L74" s="119">
        <f>COUNTIF('Data-Qtr4'!C73:K73,"")</f>
        <v>9</v>
      </c>
      <c r="M74" s="74">
        <f>IF('Data-Qtr4'!R73,"",IF(L74&lt;9,1,0))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IF(M75=1,IF('Data-Qtr4'!C74="","",(COUNTIF('Data-Qtr4'!C74,"Yes")+(0.1*COUNTIF('Data-Qtr4'!C74,"N/A")))),"")</f>
        <v/>
      </c>
      <c r="D75" s="172" t="str">
        <f>IF(M75=1,IF(ISBLANK('Data-Qtr4'!D74),"",(COUNTIF('Data-Qtr4'!D74,"Yes")+(0.1*COUNTIF('Data-Qtr4'!D74,"N/A")))),"")</f>
        <v/>
      </c>
      <c r="E75" s="172" t="str">
        <f>IF(M75=1,IF(ISBLANK('Data-Qtr4'!E74),"",(10*COUNTIF('Data-Qtr4'!E74,"Yes, nominated to self-administer")+COUNTIF('Data-Qtr4'!E74,"Yes, nominated NOT to self-administer"))),"")</f>
        <v/>
      </c>
      <c r="F75" s="172" t="str">
        <f>IF(M75=1,IF(ISBLANK('Data-Qtr4'!F74),"",(10*COUNTIF('Data-Qtr4'!F74,"Yes, reported difficulty swallowing medicines")+COUNTIF('Data-Qtr4'!F74,"Yes, reported NO difficulty swallowing medicines"))),"")</f>
        <v/>
      </c>
      <c r="G75" s="168" t="str">
        <f>IF(M75=1,IF('Data-Qtr4'!P74,0.1,IF(ISBLANK('Data-Qtr4'!G74),"",(COUNTIF('Data-Qtr4'!G74,"Yes")+(0.1*COUNTIF('Data-Qtr4'!G74,"N/A"))))),"")</f>
        <v/>
      </c>
      <c r="H75" s="169" t="str">
        <f>IF(M75=1,IF('Data-Qtr4'!Q74,0.1,IF(ISBLANK('Data-Qtr4'!H74),"",((COUNTIF('Data-Qtr4'!H74,"Yes")+(0.1*COUNTIF('Data-Qtr4'!H74,"N/A")))))),"")</f>
        <v/>
      </c>
      <c r="I75" s="173" t="str">
        <f>IF(M75=1,IF(ISBLANK('Data-Qtr4'!I74),"",(COUNTIF('Data-Qtr4'!I74,"Yes")+(0.1*COUNTIF('Data-Qtr4'!I74,"N/A")))),"")</f>
        <v/>
      </c>
      <c r="J75" s="173" t="str">
        <f>IF(M75=1,IF(ISBLANK('Data-Qtr4'!J74),"",(COUNTIF('Data-Qtr4'!J74,"Yes")+(0.1*COUNTIF('Data-Qtr4'!J74,"N/A")))),"")</f>
        <v/>
      </c>
      <c r="K75" s="174" t="str">
        <f>IF(M75=1,IF(ISBLANK('Data-Qtr4'!K74),"",(COUNTIF('Data-Qtr4'!K74,"Yes")+(0.1*COUNTIF('Data-Qtr4'!K74,"N/A")))),"")</f>
        <v/>
      </c>
      <c r="L75" s="119">
        <f>COUNTIF('Data-Qtr4'!C74:K74,"")</f>
        <v>9</v>
      </c>
      <c r="M75" s="74">
        <f>IF('Data-Qtr4'!R74,"",IF(L75&lt;9,1,0))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IF(M76=1,IF('Data-Qtr4'!C75="","",(COUNTIF('Data-Qtr4'!C75,"Yes")+(0.1*COUNTIF('Data-Qtr4'!C75,"N/A")))),"")</f>
        <v/>
      </c>
      <c r="D76" s="172" t="str">
        <f>IF(M76=1,IF(ISBLANK('Data-Qtr4'!D75),"",(COUNTIF('Data-Qtr4'!D75,"Yes")+(0.1*COUNTIF('Data-Qtr4'!D75,"N/A")))),"")</f>
        <v/>
      </c>
      <c r="E76" s="172" t="str">
        <f>IF(M76=1,IF(ISBLANK('Data-Qtr4'!E75),"",(10*COUNTIF('Data-Qtr4'!E75,"Yes, nominated to self-administer")+COUNTIF('Data-Qtr4'!E75,"Yes, nominated NOT to self-administer"))),"")</f>
        <v/>
      </c>
      <c r="F76" s="172" t="str">
        <f>IF(M76=1,IF(ISBLANK('Data-Qtr4'!F75),"",(10*COUNTIF('Data-Qtr4'!F75,"Yes, reported difficulty swallowing medicines")+COUNTIF('Data-Qtr4'!F75,"Yes, reported NO difficulty swallowing medicines"))),"")</f>
        <v/>
      </c>
      <c r="G76" s="168" t="str">
        <f>IF(M76=1,IF('Data-Qtr4'!P75,0.1,IF(ISBLANK('Data-Qtr4'!G75),"",(COUNTIF('Data-Qtr4'!G75,"Yes")+(0.1*COUNTIF('Data-Qtr4'!G75,"N/A"))))),"")</f>
        <v/>
      </c>
      <c r="H76" s="169" t="str">
        <f>IF(M76=1,IF('Data-Qtr4'!Q75,0.1,IF(ISBLANK('Data-Qtr4'!H75),"",((COUNTIF('Data-Qtr4'!H75,"Yes")+(0.1*COUNTIF('Data-Qtr4'!H75,"N/A")))))),"")</f>
        <v/>
      </c>
      <c r="I76" s="173" t="str">
        <f>IF(M76=1,IF(ISBLANK('Data-Qtr4'!I75),"",(COUNTIF('Data-Qtr4'!I75,"Yes")+(0.1*COUNTIF('Data-Qtr4'!I75,"N/A")))),"")</f>
        <v/>
      </c>
      <c r="J76" s="173" t="str">
        <f>IF(M76=1,IF(ISBLANK('Data-Qtr4'!J75),"",(COUNTIF('Data-Qtr4'!J75,"Yes")+(0.1*COUNTIF('Data-Qtr4'!J75,"N/A")))),"")</f>
        <v/>
      </c>
      <c r="K76" s="174" t="str">
        <f>IF(M76=1,IF(ISBLANK('Data-Qtr4'!K75),"",(COUNTIF('Data-Qtr4'!K75,"Yes")+(0.1*COUNTIF('Data-Qtr4'!K75,"N/A")))),"")</f>
        <v/>
      </c>
      <c r="L76" s="148">
        <f>COUNTIF('Data-Qtr4'!C75:K75,"")</f>
        <v>9</v>
      </c>
      <c r="M76" s="74">
        <f>IF('Data-Qtr4'!R75,"",IF(L76&lt;9,1,0))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IF(M77=1,IF('Data-Qtr4'!C76="","",(COUNTIF('Data-Qtr4'!C76,"Yes")+(0.1*COUNTIF('Data-Qtr4'!C76,"N/A")))),"")</f>
        <v/>
      </c>
      <c r="D77" s="172" t="str">
        <f>IF(M77=1,IF(ISBLANK('Data-Qtr4'!D76),"",(COUNTIF('Data-Qtr4'!D76,"Yes")+(0.1*COUNTIF('Data-Qtr4'!D76,"N/A")))),"")</f>
        <v/>
      </c>
      <c r="E77" s="172" t="str">
        <f>IF(M77=1,IF(ISBLANK('Data-Qtr4'!E76),"",(10*COUNTIF('Data-Qtr4'!E76,"Yes, nominated to self-administer")+COUNTIF('Data-Qtr4'!E76,"Yes, nominated NOT to self-administer"))),"")</f>
        <v/>
      </c>
      <c r="F77" s="172" t="str">
        <f>IF(M77=1,IF(ISBLANK('Data-Qtr4'!F76),"",(10*COUNTIF('Data-Qtr4'!F76,"Yes, reported difficulty swallowing medicines")+COUNTIF('Data-Qtr4'!F76,"Yes, reported NO difficulty swallowing medicines"))),"")</f>
        <v/>
      </c>
      <c r="G77" s="168" t="str">
        <f>IF(M77=1,IF('Data-Qtr4'!P76,0.1,IF(ISBLANK('Data-Qtr4'!G76),"",(COUNTIF('Data-Qtr4'!G76,"Yes")+(0.1*COUNTIF('Data-Qtr4'!G76,"N/A"))))),"")</f>
        <v/>
      </c>
      <c r="H77" s="169" t="str">
        <f>IF(M77=1,IF('Data-Qtr4'!Q76,0.1,IF(ISBLANK('Data-Qtr4'!H76),"",((COUNTIF('Data-Qtr4'!H76,"Yes")+(0.1*COUNTIF('Data-Qtr4'!H76,"N/A")))))),"")</f>
        <v/>
      </c>
      <c r="I77" s="173" t="str">
        <f>IF(M77=1,IF(ISBLANK('Data-Qtr4'!I76),"",(COUNTIF('Data-Qtr4'!I76,"Yes")+(0.1*COUNTIF('Data-Qtr4'!I76,"N/A")))),"")</f>
        <v/>
      </c>
      <c r="J77" s="173" t="str">
        <f>IF(M77=1,IF(ISBLANK('Data-Qtr4'!J76),"",(COUNTIF('Data-Qtr4'!J76,"Yes")+(0.1*COUNTIF('Data-Qtr4'!J76,"N/A")))),"")</f>
        <v/>
      </c>
      <c r="K77" s="174" t="str">
        <f>IF(M77=1,IF(ISBLANK('Data-Qtr4'!K76),"",(COUNTIF('Data-Qtr4'!K76,"Yes")+(0.1*COUNTIF('Data-Qtr4'!K76,"N/A")))),"")</f>
        <v/>
      </c>
      <c r="L77" s="119">
        <f>COUNTIF('Data-Qtr4'!C76:K76,"")</f>
        <v>9</v>
      </c>
      <c r="M77" s="74">
        <f>IF('Data-Qtr4'!R76,"",IF(L77&lt;9,1,0))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IF(M78=1,IF('Data-Qtr4'!C77="","",(COUNTIF('Data-Qtr4'!C77,"Yes")+(0.1*COUNTIF('Data-Qtr4'!C77,"N/A")))),"")</f>
        <v/>
      </c>
      <c r="D78" s="172" t="str">
        <f>IF(M78=1,IF(ISBLANK('Data-Qtr4'!D77),"",(COUNTIF('Data-Qtr4'!D77,"Yes")+(0.1*COUNTIF('Data-Qtr4'!D77,"N/A")))),"")</f>
        <v/>
      </c>
      <c r="E78" s="172" t="str">
        <f>IF(M78=1,IF(ISBLANK('Data-Qtr4'!E77),"",(10*COUNTIF('Data-Qtr4'!E77,"Yes, nominated to self-administer")+COUNTIF('Data-Qtr4'!E77,"Yes, nominated NOT to self-administer"))),"")</f>
        <v/>
      </c>
      <c r="F78" s="172" t="str">
        <f>IF(M78=1,IF(ISBLANK('Data-Qtr4'!F77),"",(10*COUNTIF('Data-Qtr4'!F77,"Yes, reported difficulty swallowing medicines")+COUNTIF('Data-Qtr4'!F77,"Yes, reported NO difficulty swallowing medicines"))),"")</f>
        <v/>
      </c>
      <c r="G78" s="168" t="str">
        <f>IF(M78=1,IF('Data-Qtr4'!P77,0.1,IF(ISBLANK('Data-Qtr4'!G77),"",(COUNTIF('Data-Qtr4'!G77,"Yes")+(0.1*COUNTIF('Data-Qtr4'!G77,"N/A"))))),"")</f>
        <v/>
      </c>
      <c r="H78" s="169" t="str">
        <f>IF(M78=1,IF('Data-Qtr4'!Q77,0.1,IF(ISBLANK('Data-Qtr4'!H77),"",((COUNTIF('Data-Qtr4'!H77,"Yes")+(0.1*COUNTIF('Data-Qtr4'!H77,"N/A")))))),"")</f>
        <v/>
      </c>
      <c r="I78" s="173" t="str">
        <f>IF(M78=1,IF(ISBLANK('Data-Qtr4'!I77),"",(COUNTIF('Data-Qtr4'!I77,"Yes")+(0.1*COUNTIF('Data-Qtr4'!I77,"N/A")))),"")</f>
        <v/>
      </c>
      <c r="J78" s="173" t="str">
        <f>IF(M78=1,IF(ISBLANK('Data-Qtr4'!J77),"",(COUNTIF('Data-Qtr4'!J77,"Yes")+(0.1*COUNTIF('Data-Qtr4'!J77,"N/A")))),"")</f>
        <v/>
      </c>
      <c r="K78" s="174" t="str">
        <f>IF(M78=1,IF(ISBLANK('Data-Qtr4'!K77),"",(COUNTIF('Data-Qtr4'!K77,"Yes")+(0.1*COUNTIF('Data-Qtr4'!K77,"N/A")))),"")</f>
        <v/>
      </c>
      <c r="L78" s="119">
        <f>COUNTIF('Data-Qtr4'!C77:K77,"")</f>
        <v>9</v>
      </c>
      <c r="M78" s="74">
        <f>IF('Data-Qtr4'!R77,"",IF(L78&lt;9,1,0))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IF(M79=1,IF('Data-Qtr4'!C78="","",(COUNTIF('Data-Qtr4'!C78,"Yes")+(0.1*COUNTIF('Data-Qtr4'!C78,"N/A")))),"")</f>
        <v/>
      </c>
      <c r="D79" s="172" t="str">
        <f>IF(M79=1,IF(ISBLANK('Data-Qtr4'!D78),"",(COUNTIF('Data-Qtr4'!D78,"Yes")+(0.1*COUNTIF('Data-Qtr4'!D78,"N/A")))),"")</f>
        <v/>
      </c>
      <c r="E79" s="172" t="str">
        <f>IF(M79=1,IF(ISBLANK('Data-Qtr4'!E78),"",(10*COUNTIF('Data-Qtr4'!E78,"Yes, nominated to self-administer")+COUNTIF('Data-Qtr4'!E78,"Yes, nominated NOT to self-administer"))),"")</f>
        <v/>
      </c>
      <c r="F79" s="172" t="str">
        <f>IF(M79=1,IF(ISBLANK('Data-Qtr4'!F78),"",(10*COUNTIF('Data-Qtr4'!F78,"Yes, reported difficulty swallowing medicines")+COUNTIF('Data-Qtr4'!F78,"Yes, reported NO difficulty swallowing medicines"))),"")</f>
        <v/>
      </c>
      <c r="G79" s="168" t="str">
        <f>IF(M79=1,IF('Data-Qtr4'!P78,0.1,IF(ISBLANK('Data-Qtr4'!G78),"",(COUNTIF('Data-Qtr4'!G78,"Yes")+(0.1*COUNTIF('Data-Qtr4'!G78,"N/A"))))),"")</f>
        <v/>
      </c>
      <c r="H79" s="169" t="str">
        <f>IF(M79=1,IF('Data-Qtr4'!Q78,0.1,IF(ISBLANK('Data-Qtr4'!H78),"",((COUNTIF('Data-Qtr4'!H78,"Yes")+(0.1*COUNTIF('Data-Qtr4'!H78,"N/A")))))),"")</f>
        <v/>
      </c>
      <c r="I79" s="173" t="str">
        <f>IF(M79=1,IF(ISBLANK('Data-Qtr4'!I78),"",(COUNTIF('Data-Qtr4'!I78,"Yes")+(0.1*COUNTIF('Data-Qtr4'!I78,"N/A")))),"")</f>
        <v/>
      </c>
      <c r="J79" s="173" t="str">
        <f>IF(M79=1,IF(ISBLANK('Data-Qtr4'!J78),"",(COUNTIF('Data-Qtr4'!J78,"Yes")+(0.1*COUNTIF('Data-Qtr4'!J78,"N/A")))),"")</f>
        <v/>
      </c>
      <c r="K79" s="174" t="str">
        <f>IF(M79=1,IF(ISBLANK('Data-Qtr4'!K78),"",(COUNTIF('Data-Qtr4'!K78,"Yes")+(0.1*COUNTIF('Data-Qtr4'!K78,"N/A")))),"")</f>
        <v/>
      </c>
      <c r="L79" s="119">
        <f>COUNTIF('Data-Qtr4'!C78:K78,"")</f>
        <v>9</v>
      </c>
      <c r="M79" s="74">
        <f>IF('Data-Qtr4'!R78,"",IF(L79&lt;9,1,0))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IF(M80=1,IF('Data-Qtr4'!C79="","",(COUNTIF('Data-Qtr4'!C79,"Yes")+(0.1*COUNTIF('Data-Qtr4'!C79,"N/A")))),"")</f>
        <v/>
      </c>
      <c r="D80" s="172" t="str">
        <f>IF(M80=1,IF(ISBLANK('Data-Qtr4'!D79),"",(COUNTIF('Data-Qtr4'!D79,"Yes")+(0.1*COUNTIF('Data-Qtr4'!D79,"N/A")))),"")</f>
        <v/>
      </c>
      <c r="E80" s="172" t="str">
        <f>IF(M80=1,IF(ISBLANK('Data-Qtr4'!E79),"",(10*COUNTIF('Data-Qtr4'!E79,"Yes, nominated to self-administer")+COUNTIF('Data-Qtr4'!E79,"Yes, nominated NOT to self-administer"))),"")</f>
        <v/>
      </c>
      <c r="F80" s="172" t="str">
        <f>IF(M80=1,IF(ISBLANK('Data-Qtr4'!F79),"",(10*COUNTIF('Data-Qtr4'!F79,"Yes, reported difficulty swallowing medicines")+COUNTIF('Data-Qtr4'!F79,"Yes, reported NO difficulty swallowing medicines"))),"")</f>
        <v/>
      </c>
      <c r="G80" s="168" t="str">
        <f>IF(M80=1,IF('Data-Qtr4'!P79,0.1,IF(ISBLANK('Data-Qtr4'!G79),"",(COUNTIF('Data-Qtr4'!G79,"Yes")+(0.1*COUNTIF('Data-Qtr4'!G79,"N/A"))))),"")</f>
        <v/>
      </c>
      <c r="H80" s="169" t="str">
        <f>IF(M80=1,IF('Data-Qtr4'!Q79,0.1,IF(ISBLANK('Data-Qtr4'!H79),"",((COUNTIF('Data-Qtr4'!H79,"Yes")+(0.1*COUNTIF('Data-Qtr4'!H79,"N/A")))))),"")</f>
        <v/>
      </c>
      <c r="I80" s="173" t="str">
        <f>IF(M80=1,IF(ISBLANK('Data-Qtr4'!I79),"",(COUNTIF('Data-Qtr4'!I79,"Yes")+(0.1*COUNTIF('Data-Qtr4'!I79,"N/A")))),"")</f>
        <v/>
      </c>
      <c r="J80" s="173" t="str">
        <f>IF(M80=1,IF(ISBLANK('Data-Qtr4'!J79),"",(COUNTIF('Data-Qtr4'!J79,"Yes")+(0.1*COUNTIF('Data-Qtr4'!J79,"N/A")))),"")</f>
        <v/>
      </c>
      <c r="K80" s="174" t="str">
        <f>IF(M80=1,IF(ISBLANK('Data-Qtr4'!K79),"",(COUNTIF('Data-Qtr4'!K79,"Yes")+(0.1*COUNTIF('Data-Qtr4'!K79,"N/A")))),"")</f>
        <v/>
      </c>
      <c r="L80" s="119">
        <f>COUNTIF('Data-Qtr4'!C79:K79,"")</f>
        <v>9</v>
      </c>
      <c r="M80" s="74">
        <f>IF('Data-Qtr4'!R79,"",IF(L80&lt;9,1,0))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IF(M81=1,IF('Data-Qtr4'!C80="","",(COUNTIF('Data-Qtr4'!C80,"Yes")+(0.1*COUNTIF('Data-Qtr4'!C80,"N/A")))),"")</f>
        <v/>
      </c>
      <c r="D81" s="172" t="str">
        <f>IF(M81=1,IF(ISBLANK('Data-Qtr4'!D80),"",(COUNTIF('Data-Qtr4'!D80,"Yes")+(0.1*COUNTIF('Data-Qtr4'!D80,"N/A")))),"")</f>
        <v/>
      </c>
      <c r="E81" s="172" t="str">
        <f>IF(M81=1,IF(ISBLANK('Data-Qtr4'!E80),"",(10*COUNTIF('Data-Qtr4'!E80,"Yes, nominated to self-administer")+COUNTIF('Data-Qtr4'!E80,"Yes, nominated NOT to self-administer"))),"")</f>
        <v/>
      </c>
      <c r="F81" s="172" t="str">
        <f>IF(M81=1,IF(ISBLANK('Data-Qtr4'!F80),"",(10*COUNTIF('Data-Qtr4'!F80,"Yes, reported difficulty swallowing medicines")+COUNTIF('Data-Qtr4'!F80,"Yes, reported NO difficulty swallowing medicines"))),"")</f>
        <v/>
      </c>
      <c r="G81" s="168" t="str">
        <f>IF(M81=1,IF('Data-Qtr4'!P80,0.1,IF(ISBLANK('Data-Qtr4'!G80),"",(COUNTIF('Data-Qtr4'!G80,"Yes")+(0.1*COUNTIF('Data-Qtr4'!G80,"N/A"))))),"")</f>
        <v/>
      </c>
      <c r="H81" s="169" t="str">
        <f>IF(M81=1,IF('Data-Qtr4'!Q80,0.1,IF(ISBLANK('Data-Qtr4'!H80),"",((COUNTIF('Data-Qtr4'!H80,"Yes")+(0.1*COUNTIF('Data-Qtr4'!H80,"N/A")))))),"")</f>
        <v/>
      </c>
      <c r="I81" s="173" t="str">
        <f>IF(M81=1,IF(ISBLANK('Data-Qtr4'!I80),"",(COUNTIF('Data-Qtr4'!I80,"Yes")+(0.1*COUNTIF('Data-Qtr4'!I80,"N/A")))),"")</f>
        <v/>
      </c>
      <c r="J81" s="173" t="str">
        <f>IF(M81=1,IF(ISBLANK('Data-Qtr4'!J80),"",(COUNTIF('Data-Qtr4'!J80,"Yes")+(0.1*COUNTIF('Data-Qtr4'!J80,"N/A")))),"")</f>
        <v/>
      </c>
      <c r="K81" s="174" t="str">
        <f>IF(M81=1,IF(ISBLANK('Data-Qtr4'!K80),"",(COUNTIF('Data-Qtr4'!K80,"Yes")+(0.1*COUNTIF('Data-Qtr4'!K80,"N/A")))),"")</f>
        <v/>
      </c>
      <c r="L81" s="119">
        <f>COUNTIF('Data-Qtr4'!C80:K80,"")</f>
        <v>9</v>
      </c>
      <c r="M81" s="74">
        <f>IF('Data-Qtr4'!R80,"",IF(L81&lt;9,1,0))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IF(M82=1,IF('Data-Qtr4'!C81="","",(COUNTIF('Data-Qtr4'!C81,"Yes")+(0.1*COUNTIF('Data-Qtr4'!C81,"N/A")))),"")</f>
        <v/>
      </c>
      <c r="D82" s="172" t="str">
        <f>IF(M82=1,IF(ISBLANK('Data-Qtr4'!D81),"",(COUNTIF('Data-Qtr4'!D81,"Yes")+(0.1*COUNTIF('Data-Qtr4'!D81,"N/A")))),"")</f>
        <v/>
      </c>
      <c r="E82" s="172" t="str">
        <f>IF(M82=1,IF(ISBLANK('Data-Qtr4'!E81),"",(10*COUNTIF('Data-Qtr4'!E81,"Yes, nominated to self-administer")+COUNTIF('Data-Qtr4'!E81,"Yes, nominated NOT to self-administer"))),"")</f>
        <v/>
      </c>
      <c r="F82" s="172" t="str">
        <f>IF(M82=1,IF(ISBLANK('Data-Qtr4'!F81),"",(10*COUNTIF('Data-Qtr4'!F81,"Yes, reported difficulty swallowing medicines")+COUNTIF('Data-Qtr4'!F81,"Yes, reported NO difficulty swallowing medicines"))),"")</f>
        <v/>
      </c>
      <c r="G82" s="168" t="str">
        <f>IF(M82=1,IF('Data-Qtr4'!P81,0.1,IF(ISBLANK('Data-Qtr4'!G81),"",(COUNTIF('Data-Qtr4'!G81,"Yes")+(0.1*COUNTIF('Data-Qtr4'!G81,"N/A"))))),"")</f>
        <v/>
      </c>
      <c r="H82" s="169" t="str">
        <f>IF(M82=1,IF('Data-Qtr4'!Q81,0.1,IF(ISBLANK('Data-Qtr4'!H81),"",((COUNTIF('Data-Qtr4'!H81,"Yes")+(0.1*COUNTIF('Data-Qtr4'!H81,"N/A")))))),"")</f>
        <v/>
      </c>
      <c r="I82" s="173" t="str">
        <f>IF(M82=1,IF(ISBLANK('Data-Qtr4'!I81),"",(COUNTIF('Data-Qtr4'!I81,"Yes")+(0.1*COUNTIF('Data-Qtr4'!I81,"N/A")))),"")</f>
        <v/>
      </c>
      <c r="J82" s="173" t="str">
        <f>IF(M82=1,IF(ISBLANK('Data-Qtr4'!J81),"",(COUNTIF('Data-Qtr4'!J81,"Yes")+(0.1*COUNTIF('Data-Qtr4'!J81,"N/A")))),"")</f>
        <v/>
      </c>
      <c r="K82" s="174" t="str">
        <f>IF(M82=1,IF(ISBLANK('Data-Qtr4'!K81),"",(COUNTIF('Data-Qtr4'!K81,"Yes")+(0.1*COUNTIF('Data-Qtr4'!K81,"N/A")))),"")</f>
        <v/>
      </c>
      <c r="L82" s="119">
        <f>COUNTIF('Data-Qtr4'!C81:K81,"")</f>
        <v>9</v>
      </c>
      <c r="M82" s="74">
        <f>IF('Data-Qtr4'!R81,"",IF(L82&lt;9,1,0))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IF(M83=1,IF('Data-Qtr4'!C82="","",(COUNTIF('Data-Qtr4'!C82,"Yes")+(0.1*COUNTIF('Data-Qtr4'!C82,"N/A")))),"")</f>
        <v/>
      </c>
      <c r="D83" s="172" t="str">
        <f>IF(M83=1,IF(ISBLANK('Data-Qtr4'!D82),"",(COUNTIF('Data-Qtr4'!D82,"Yes")+(0.1*COUNTIF('Data-Qtr4'!D82,"N/A")))),"")</f>
        <v/>
      </c>
      <c r="E83" s="172" t="str">
        <f>IF(M83=1,IF(ISBLANK('Data-Qtr4'!E82),"",(10*COUNTIF('Data-Qtr4'!E82,"Yes, nominated to self-administer")+COUNTIF('Data-Qtr4'!E82,"Yes, nominated NOT to self-administer"))),"")</f>
        <v/>
      </c>
      <c r="F83" s="172" t="str">
        <f>IF(M83=1,IF(ISBLANK('Data-Qtr4'!F82),"",(10*COUNTIF('Data-Qtr4'!F82,"Yes, reported difficulty swallowing medicines")+COUNTIF('Data-Qtr4'!F82,"Yes, reported NO difficulty swallowing medicines"))),"")</f>
        <v/>
      </c>
      <c r="G83" s="168" t="str">
        <f>IF(M83=1,IF('Data-Qtr4'!P82,0.1,IF(ISBLANK('Data-Qtr4'!G82),"",(COUNTIF('Data-Qtr4'!G82,"Yes")+(0.1*COUNTIF('Data-Qtr4'!G82,"N/A"))))),"")</f>
        <v/>
      </c>
      <c r="H83" s="169" t="str">
        <f>IF(M83=1,IF('Data-Qtr4'!Q82,0.1,IF(ISBLANK('Data-Qtr4'!H82),"",((COUNTIF('Data-Qtr4'!H82,"Yes")+(0.1*COUNTIF('Data-Qtr4'!H82,"N/A")))))),"")</f>
        <v/>
      </c>
      <c r="I83" s="173" t="str">
        <f>IF(M83=1,IF(ISBLANK('Data-Qtr4'!I82),"",(COUNTIF('Data-Qtr4'!I82,"Yes")+(0.1*COUNTIF('Data-Qtr4'!I82,"N/A")))),"")</f>
        <v/>
      </c>
      <c r="J83" s="173" t="str">
        <f>IF(M83=1,IF(ISBLANK('Data-Qtr4'!J82),"",(COUNTIF('Data-Qtr4'!J82,"Yes")+(0.1*COUNTIF('Data-Qtr4'!J82,"N/A")))),"")</f>
        <v/>
      </c>
      <c r="K83" s="174" t="str">
        <f>IF(M83=1,IF(ISBLANK('Data-Qtr4'!K82),"",(COUNTIF('Data-Qtr4'!K82,"Yes")+(0.1*COUNTIF('Data-Qtr4'!K82,"N/A")))),"")</f>
        <v/>
      </c>
      <c r="L83" s="119">
        <f>COUNTIF('Data-Qtr4'!C82:K82,"")</f>
        <v>9</v>
      </c>
      <c r="M83" s="74">
        <f>IF('Data-Qtr4'!R82,"",IF(L83&lt;9,1,0))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IF(M84=1,IF('Data-Qtr4'!C83="","",(COUNTIF('Data-Qtr4'!C83,"Yes")+(0.1*COUNTIF('Data-Qtr4'!C83,"N/A")))),"")</f>
        <v/>
      </c>
      <c r="D84" s="172" t="str">
        <f>IF(M84=1,IF(ISBLANK('Data-Qtr4'!D83),"",(COUNTIF('Data-Qtr4'!D83,"Yes")+(0.1*COUNTIF('Data-Qtr4'!D83,"N/A")))),"")</f>
        <v/>
      </c>
      <c r="E84" s="172" t="str">
        <f>IF(M84=1,IF(ISBLANK('Data-Qtr4'!E83),"",(10*COUNTIF('Data-Qtr4'!E83,"Yes, nominated to self-administer")+COUNTIF('Data-Qtr4'!E83,"Yes, nominated NOT to self-administer"))),"")</f>
        <v/>
      </c>
      <c r="F84" s="172" t="str">
        <f>IF(M84=1,IF(ISBLANK('Data-Qtr4'!F83),"",(10*COUNTIF('Data-Qtr4'!F83,"Yes, reported difficulty swallowing medicines")+COUNTIF('Data-Qtr4'!F83,"Yes, reported NO difficulty swallowing medicines"))),"")</f>
        <v/>
      </c>
      <c r="G84" s="168" t="str">
        <f>IF(M84=1,IF('Data-Qtr4'!P83,0.1,IF(ISBLANK('Data-Qtr4'!G83),"",(COUNTIF('Data-Qtr4'!G83,"Yes")+(0.1*COUNTIF('Data-Qtr4'!G83,"N/A"))))),"")</f>
        <v/>
      </c>
      <c r="H84" s="169" t="str">
        <f>IF(M84=1,IF('Data-Qtr4'!Q83,0.1,IF(ISBLANK('Data-Qtr4'!H83),"",((COUNTIF('Data-Qtr4'!H83,"Yes")+(0.1*COUNTIF('Data-Qtr4'!H83,"N/A")))))),"")</f>
        <v/>
      </c>
      <c r="I84" s="173" t="str">
        <f>IF(M84=1,IF(ISBLANK('Data-Qtr4'!I83),"",(COUNTIF('Data-Qtr4'!I83,"Yes")+(0.1*COUNTIF('Data-Qtr4'!I83,"N/A")))),"")</f>
        <v/>
      </c>
      <c r="J84" s="173" t="str">
        <f>IF(M84=1,IF(ISBLANK('Data-Qtr4'!J83),"",(COUNTIF('Data-Qtr4'!J83,"Yes")+(0.1*COUNTIF('Data-Qtr4'!J83,"N/A")))),"")</f>
        <v/>
      </c>
      <c r="K84" s="174" t="str">
        <f>IF(M84=1,IF(ISBLANK('Data-Qtr4'!K83),"",(COUNTIF('Data-Qtr4'!K83,"Yes")+(0.1*COUNTIF('Data-Qtr4'!K83,"N/A")))),"")</f>
        <v/>
      </c>
      <c r="L84" s="119">
        <f>COUNTIF('Data-Qtr4'!C83:K83,"")</f>
        <v>9</v>
      </c>
      <c r="M84" s="74">
        <f>IF('Data-Qtr4'!R83,"",IF(L84&lt;9,1,0))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IF(M85=1,IF('Data-Qtr4'!C84="","",(COUNTIF('Data-Qtr4'!C84,"Yes")+(0.1*COUNTIF('Data-Qtr4'!C84,"N/A")))),"")</f>
        <v/>
      </c>
      <c r="D85" s="172" t="str">
        <f>IF(M85=1,IF(ISBLANK('Data-Qtr4'!D84),"",(COUNTIF('Data-Qtr4'!D84,"Yes")+(0.1*COUNTIF('Data-Qtr4'!D84,"N/A")))),"")</f>
        <v/>
      </c>
      <c r="E85" s="172" t="str">
        <f>IF(M85=1,IF(ISBLANK('Data-Qtr4'!E84),"",(10*COUNTIF('Data-Qtr4'!E84,"Yes, nominated to self-administer")+COUNTIF('Data-Qtr4'!E84,"Yes, nominated NOT to self-administer"))),"")</f>
        <v/>
      </c>
      <c r="F85" s="172" t="str">
        <f>IF(M85=1,IF(ISBLANK('Data-Qtr4'!F84),"",(10*COUNTIF('Data-Qtr4'!F84,"Yes, reported difficulty swallowing medicines")+COUNTIF('Data-Qtr4'!F84,"Yes, reported NO difficulty swallowing medicines"))),"")</f>
        <v/>
      </c>
      <c r="G85" s="168" t="str">
        <f>IF(M85=1,IF('Data-Qtr4'!P84,0.1,IF(ISBLANK('Data-Qtr4'!G84),"",(COUNTIF('Data-Qtr4'!G84,"Yes")+(0.1*COUNTIF('Data-Qtr4'!G84,"N/A"))))),"")</f>
        <v/>
      </c>
      <c r="H85" s="169" t="str">
        <f>IF(M85=1,IF('Data-Qtr4'!Q84,0.1,IF(ISBLANK('Data-Qtr4'!H84),"",((COUNTIF('Data-Qtr4'!H84,"Yes")+(0.1*COUNTIF('Data-Qtr4'!H84,"N/A")))))),"")</f>
        <v/>
      </c>
      <c r="I85" s="173" t="str">
        <f>IF(M85=1,IF(ISBLANK('Data-Qtr4'!I84),"",(COUNTIF('Data-Qtr4'!I84,"Yes")+(0.1*COUNTIF('Data-Qtr4'!I84,"N/A")))),"")</f>
        <v/>
      </c>
      <c r="J85" s="173" t="str">
        <f>IF(M85=1,IF(ISBLANK('Data-Qtr4'!J84),"",(COUNTIF('Data-Qtr4'!J84,"Yes")+(0.1*COUNTIF('Data-Qtr4'!J84,"N/A")))),"")</f>
        <v/>
      </c>
      <c r="K85" s="174" t="str">
        <f>IF(M85=1,IF(ISBLANK('Data-Qtr4'!K84),"",(COUNTIF('Data-Qtr4'!K84,"Yes")+(0.1*COUNTIF('Data-Qtr4'!K84,"N/A")))),"")</f>
        <v/>
      </c>
      <c r="L85" s="119">
        <f>COUNTIF('Data-Qtr4'!C84:K84,"")</f>
        <v>9</v>
      </c>
      <c r="M85" s="74">
        <f>IF('Data-Qtr4'!R84,"",IF(L85&lt;9,1,0))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IF(M86=1,IF('Data-Qtr4'!C85="","",(COUNTIF('Data-Qtr4'!C85,"Yes")+(0.1*COUNTIF('Data-Qtr4'!C85,"N/A")))),"")</f>
        <v/>
      </c>
      <c r="D86" s="172" t="str">
        <f>IF(M86=1,IF(ISBLANK('Data-Qtr4'!D85),"",(COUNTIF('Data-Qtr4'!D85,"Yes")+(0.1*COUNTIF('Data-Qtr4'!D85,"N/A")))),"")</f>
        <v/>
      </c>
      <c r="E86" s="172" t="str">
        <f>IF(M86=1,IF(ISBLANK('Data-Qtr4'!E85),"",(10*COUNTIF('Data-Qtr4'!E85,"Yes, nominated to self-administer")+COUNTIF('Data-Qtr4'!E85,"Yes, nominated NOT to self-administer"))),"")</f>
        <v/>
      </c>
      <c r="F86" s="172" t="str">
        <f>IF(M86=1,IF(ISBLANK('Data-Qtr4'!F85),"",(10*COUNTIF('Data-Qtr4'!F85,"Yes, reported difficulty swallowing medicines")+COUNTIF('Data-Qtr4'!F85,"Yes, reported NO difficulty swallowing medicines"))),"")</f>
        <v/>
      </c>
      <c r="G86" s="168" t="str">
        <f>IF(M86=1,IF('Data-Qtr4'!P85,0.1,IF(ISBLANK('Data-Qtr4'!G85),"",(COUNTIF('Data-Qtr4'!G85,"Yes")+(0.1*COUNTIF('Data-Qtr4'!G85,"N/A"))))),"")</f>
        <v/>
      </c>
      <c r="H86" s="169" t="str">
        <f>IF(M86=1,IF('Data-Qtr4'!Q85,0.1,IF(ISBLANK('Data-Qtr4'!H85),"",((COUNTIF('Data-Qtr4'!H85,"Yes")+(0.1*COUNTIF('Data-Qtr4'!H85,"N/A")))))),"")</f>
        <v/>
      </c>
      <c r="I86" s="173" t="str">
        <f>IF(M86=1,IF(ISBLANK('Data-Qtr4'!I85),"",(COUNTIF('Data-Qtr4'!I85,"Yes")+(0.1*COUNTIF('Data-Qtr4'!I85,"N/A")))),"")</f>
        <v/>
      </c>
      <c r="J86" s="173" t="str">
        <f>IF(M86=1,IF(ISBLANK('Data-Qtr4'!J85),"",(COUNTIF('Data-Qtr4'!J85,"Yes")+(0.1*COUNTIF('Data-Qtr4'!J85,"N/A")))),"")</f>
        <v/>
      </c>
      <c r="K86" s="174" t="str">
        <f>IF(M86=1,IF(ISBLANK('Data-Qtr4'!K85),"",(COUNTIF('Data-Qtr4'!K85,"Yes")+(0.1*COUNTIF('Data-Qtr4'!K85,"N/A")))),"")</f>
        <v/>
      </c>
      <c r="L86" s="148">
        <f>COUNTIF('Data-Qtr4'!C85:K85,"")</f>
        <v>9</v>
      </c>
      <c r="M86" s="74">
        <f>IF('Data-Qtr4'!R85,"",IF(L86&lt;9,1,0))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IF(M87=1,IF('Data-Qtr4'!C86="","",(COUNTIF('Data-Qtr4'!C86,"Yes")+(0.1*COUNTIF('Data-Qtr4'!C86,"N/A")))),"")</f>
        <v/>
      </c>
      <c r="D87" s="172" t="str">
        <f>IF(M87=1,IF(ISBLANK('Data-Qtr4'!D86),"",(COUNTIF('Data-Qtr4'!D86,"Yes")+(0.1*COUNTIF('Data-Qtr4'!D86,"N/A")))),"")</f>
        <v/>
      </c>
      <c r="E87" s="172" t="str">
        <f>IF(M87=1,IF(ISBLANK('Data-Qtr4'!E86),"",(10*COUNTIF('Data-Qtr4'!E86,"Yes, nominated to self-administer")+COUNTIF('Data-Qtr4'!E86,"Yes, nominated NOT to self-administer"))),"")</f>
        <v/>
      </c>
      <c r="F87" s="172" t="str">
        <f>IF(M87=1,IF(ISBLANK('Data-Qtr4'!F86),"",(10*COUNTIF('Data-Qtr4'!F86,"Yes, reported difficulty swallowing medicines")+COUNTIF('Data-Qtr4'!F86,"Yes, reported NO difficulty swallowing medicines"))),"")</f>
        <v/>
      </c>
      <c r="G87" s="168" t="str">
        <f>IF(M87=1,IF('Data-Qtr4'!P86,0.1,IF(ISBLANK('Data-Qtr4'!G86),"",(COUNTIF('Data-Qtr4'!G86,"Yes")+(0.1*COUNTIF('Data-Qtr4'!G86,"N/A"))))),"")</f>
        <v/>
      </c>
      <c r="H87" s="169" t="str">
        <f>IF(M87=1,IF('Data-Qtr4'!Q86,0.1,IF(ISBLANK('Data-Qtr4'!H86),"",((COUNTIF('Data-Qtr4'!H86,"Yes")+(0.1*COUNTIF('Data-Qtr4'!H86,"N/A")))))),"")</f>
        <v/>
      </c>
      <c r="I87" s="173" t="str">
        <f>IF(M87=1,IF(ISBLANK('Data-Qtr4'!I86),"",(COUNTIF('Data-Qtr4'!I86,"Yes")+(0.1*COUNTIF('Data-Qtr4'!I86,"N/A")))),"")</f>
        <v/>
      </c>
      <c r="J87" s="173" t="str">
        <f>IF(M87=1,IF(ISBLANK('Data-Qtr4'!J86),"",(COUNTIF('Data-Qtr4'!J86,"Yes")+(0.1*COUNTIF('Data-Qtr4'!J86,"N/A")))),"")</f>
        <v/>
      </c>
      <c r="K87" s="174" t="str">
        <f>IF(M87=1,IF(ISBLANK('Data-Qtr4'!K86),"",(COUNTIF('Data-Qtr4'!K86,"Yes")+(0.1*COUNTIF('Data-Qtr4'!K86,"N/A")))),"")</f>
        <v/>
      </c>
      <c r="L87" s="119">
        <f>COUNTIF('Data-Qtr4'!C86:K86,"")</f>
        <v>9</v>
      </c>
      <c r="M87" s="74">
        <f>IF('Data-Qtr4'!R86,"",IF(L87&lt;9,1,0))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IF(M88=1,IF('Data-Qtr4'!C87="","",(COUNTIF('Data-Qtr4'!C87,"Yes")+(0.1*COUNTIF('Data-Qtr4'!C87,"N/A")))),"")</f>
        <v/>
      </c>
      <c r="D88" s="172" t="str">
        <f>IF(M88=1,IF(ISBLANK('Data-Qtr4'!D87),"",(COUNTIF('Data-Qtr4'!D87,"Yes")+(0.1*COUNTIF('Data-Qtr4'!D87,"N/A")))),"")</f>
        <v/>
      </c>
      <c r="E88" s="172" t="str">
        <f>IF(M88=1,IF(ISBLANK('Data-Qtr4'!E87),"",(10*COUNTIF('Data-Qtr4'!E87,"Yes, nominated to self-administer")+COUNTIF('Data-Qtr4'!E87,"Yes, nominated NOT to self-administer"))),"")</f>
        <v/>
      </c>
      <c r="F88" s="172" t="str">
        <f>IF(M88=1,IF(ISBLANK('Data-Qtr4'!F87),"",(10*COUNTIF('Data-Qtr4'!F87,"Yes, reported difficulty swallowing medicines")+COUNTIF('Data-Qtr4'!F87,"Yes, reported NO difficulty swallowing medicines"))),"")</f>
        <v/>
      </c>
      <c r="G88" s="168" t="str">
        <f>IF(M88=1,IF('Data-Qtr4'!P87,0.1,IF(ISBLANK('Data-Qtr4'!G87),"",(COUNTIF('Data-Qtr4'!G87,"Yes")+(0.1*COUNTIF('Data-Qtr4'!G87,"N/A"))))),"")</f>
        <v/>
      </c>
      <c r="H88" s="169" t="str">
        <f>IF(M88=1,IF('Data-Qtr4'!Q87,0.1,IF(ISBLANK('Data-Qtr4'!H87),"",((COUNTIF('Data-Qtr4'!H87,"Yes")+(0.1*COUNTIF('Data-Qtr4'!H87,"N/A")))))),"")</f>
        <v/>
      </c>
      <c r="I88" s="173" t="str">
        <f>IF(M88=1,IF(ISBLANK('Data-Qtr4'!I87),"",(COUNTIF('Data-Qtr4'!I87,"Yes")+(0.1*COUNTIF('Data-Qtr4'!I87,"N/A")))),"")</f>
        <v/>
      </c>
      <c r="J88" s="173" t="str">
        <f>IF(M88=1,IF(ISBLANK('Data-Qtr4'!J87),"",(COUNTIF('Data-Qtr4'!J87,"Yes")+(0.1*COUNTIF('Data-Qtr4'!J87,"N/A")))),"")</f>
        <v/>
      </c>
      <c r="K88" s="174" t="str">
        <f>IF(M88=1,IF(ISBLANK('Data-Qtr4'!K87),"",(COUNTIF('Data-Qtr4'!K87,"Yes")+(0.1*COUNTIF('Data-Qtr4'!K87,"N/A")))),"")</f>
        <v/>
      </c>
      <c r="L88" s="119">
        <f>COUNTIF('Data-Qtr4'!C87:K87,"")</f>
        <v>9</v>
      </c>
      <c r="M88" s="74">
        <f>IF('Data-Qtr4'!R87,"",IF(L88&lt;9,1,0))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IF(M89=1,IF('Data-Qtr4'!C88="","",(COUNTIF('Data-Qtr4'!C88,"Yes")+(0.1*COUNTIF('Data-Qtr4'!C88,"N/A")))),"")</f>
        <v/>
      </c>
      <c r="D89" s="172" t="str">
        <f>IF(M89=1,IF(ISBLANK('Data-Qtr4'!D88),"",(COUNTIF('Data-Qtr4'!D88,"Yes")+(0.1*COUNTIF('Data-Qtr4'!D88,"N/A")))),"")</f>
        <v/>
      </c>
      <c r="E89" s="172" t="str">
        <f>IF(M89=1,IF(ISBLANK('Data-Qtr4'!E88),"",(10*COUNTIF('Data-Qtr4'!E88,"Yes, nominated to self-administer")+COUNTIF('Data-Qtr4'!E88,"Yes, nominated NOT to self-administer"))),"")</f>
        <v/>
      </c>
      <c r="F89" s="172" t="str">
        <f>IF(M89=1,IF(ISBLANK('Data-Qtr4'!F88),"",(10*COUNTIF('Data-Qtr4'!F88,"Yes, reported difficulty swallowing medicines")+COUNTIF('Data-Qtr4'!F88,"Yes, reported NO difficulty swallowing medicines"))),"")</f>
        <v/>
      </c>
      <c r="G89" s="168" t="str">
        <f>IF(M89=1,IF('Data-Qtr4'!P88,0.1,IF(ISBLANK('Data-Qtr4'!G88),"",(COUNTIF('Data-Qtr4'!G88,"Yes")+(0.1*COUNTIF('Data-Qtr4'!G88,"N/A"))))),"")</f>
        <v/>
      </c>
      <c r="H89" s="169" t="str">
        <f>IF(M89=1,IF('Data-Qtr4'!Q88,0.1,IF(ISBLANK('Data-Qtr4'!H88),"",((COUNTIF('Data-Qtr4'!H88,"Yes")+(0.1*COUNTIF('Data-Qtr4'!H88,"N/A")))))),"")</f>
        <v/>
      </c>
      <c r="I89" s="173" t="str">
        <f>IF(M89=1,IF(ISBLANK('Data-Qtr4'!I88),"",(COUNTIF('Data-Qtr4'!I88,"Yes")+(0.1*COUNTIF('Data-Qtr4'!I88,"N/A")))),"")</f>
        <v/>
      </c>
      <c r="J89" s="173" t="str">
        <f>IF(M89=1,IF(ISBLANK('Data-Qtr4'!J88),"",(COUNTIF('Data-Qtr4'!J88,"Yes")+(0.1*COUNTIF('Data-Qtr4'!J88,"N/A")))),"")</f>
        <v/>
      </c>
      <c r="K89" s="174" t="str">
        <f>IF(M89=1,IF(ISBLANK('Data-Qtr4'!K88),"",(COUNTIF('Data-Qtr4'!K88,"Yes")+(0.1*COUNTIF('Data-Qtr4'!K88,"N/A")))),"")</f>
        <v/>
      </c>
      <c r="L89" s="119">
        <f>COUNTIF('Data-Qtr4'!C88:K88,"")</f>
        <v>9</v>
      </c>
      <c r="M89" s="74">
        <f>IF('Data-Qtr4'!R88,"",IF(L89&lt;9,1,0))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IF(M90=1,IF('Data-Qtr4'!C89="","",(COUNTIF('Data-Qtr4'!C89,"Yes")+(0.1*COUNTIF('Data-Qtr4'!C89,"N/A")))),"")</f>
        <v/>
      </c>
      <c r="D90" s="172" t="str">
        <f>IF(M90=1,IF(ISBLANK('Data-Qtr4'!D89),"",(COUNTIF('Data-Qtr4'!D89,"Yes")+(0.1*COUNTIF('Data-Qtr4'!D89,"N/A")))),"")</f>
        <v/>
      </c>
      <c r="E90" s="172" t="str">
        <f>IF(M90=1,IF(ISBLANK('Data-Qtr4'!E89),"",(10*COUNTIF('Data-Qtr4'!E89,"Yes, nominated to self-administer")+COUNTIF('Data-Qtr4'!E89,"Yes, nominated NOT to self-administer"))),"")</f>
        <v/>
      </c>
      <c r="F90" s="172" t="str">
        <f>IF(M90=1,IF(ISBLANK('Data-Qtr4'!F89),"",(10*COUNTIF('Data-Qtr4'!F89,"Yes, reported difficulty swallowing medicines")+COUNTIF('Data-Qtr4'!F89,"Yes, reported NO difficulty swallowing medicines"))),"")</f>
        <v/>
      </c>
      <c r="G90" s="168" t="str">
        <f>IF(M90=1,IF('Data-Qtr4'!P89,0.1,IF(ISBLANK('Data-Qtr4'!G89),"",(COUNTIF('Data-Qtr4'!G89,"Yes")+(0.1*COUNTIF('Data-Qtr4'!G89,"N/A"))))),"")</f>
        <v/>
      </c>
      <c r="H90" s="169" t="str">
        <f>IF(M90=1,IF('Data-Qtr4'!Q89,0.1,IF(ISBLANK('Data-Qtr4'!H89),"",((COUNTIF('Data-Qtr4'!H89,"Yes")+(0.1*COUNTIF('Data-Qtr4'!H89,"N/A")))))),"")</f>
        <v/>
      </c>
      <c r="I90" s="173" t="str">
        <f>IF(M90=1,IF(ISBLANK('Data-Qtr4'!I89),"",(COUNTIF('Data-Qtr4'!I89,"Yes")+(0.1*COUNTIF('Data-Qtr4'!I89,"N/A")))),"")</f>
        <v/>
      </c>
      <c r="J90" s="173" t="str">
        <f>IF(M90=1,IF(ISBLANK('Data-Qtr4'!J89),"",(COUNTIF('Data-Qtr4'!J89,"Yes")+(0.1*COUNTIF('Data-Qtr4'!J89,"N/A")))),"")</f>
        <v/>
      </c>
      <c r="K90" s="174" t="str">
        <f>IF(M90=1,IF(ISBLANK('Data-Qtr4'!K89),"",(COUNTIF('Data-Qtr4'!K89,"Yes")+(0.1*COUNTIF('Data-Qtr4'!K89,"N/A")))),"")</f>
        <v/>
      </c>
      <c r="L90" s="119">
        <f>COUNTIF('Data-Qtr4'!C89:K89,"")</f>
        <v>9</v>
      </c>
      <c r="M90" s="74">
        <f>IF('Data-Qtr4'!R89,"",IF(L90&lt;9,1,0))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IF(M91=1,IF('Data-Qtr4'!C90="","",(COUNTIF('Data-Qtr4'!C90,"Yes")+(0.1*COUNTIF('Data-Qtr4'!C90,"N/A")))),"")</f>
        <v/>
      </c>
      <c r="D91" s="172" t="str">
        <f>IF(M91=1,IF(ISBLANK('Data-Qtr4'!D90),"",(COUNTIF('Data-Qtr4'!D90,"Yes")+(0.1*COUNTIF('Data-Qtr4'!D90,"N/A")))),"")</f>
        <v/>
      </c>
      <c r="E91" s="172" t="str">
        <f>IF(M91=1,IF(ISBLANK('Data-Qtr4'!E90),"",(10*COUNTIF('Data-Qtr4'!E90,"Yes, nominated to self-administer")+COUNTIF('Data-Qtr4'!E90,"Yes, nominated NOT to self-administer"))),"")</f>
        <v/>
      </c>
      <c r="F91" s="172" t="str">
        <f>IF(M91=1,IF(ISBLANK('Data-Qtr4'!F90),"",(10*COUNTIF('Data-Qtr4'!F90,"Yes, reported difficulty swallowing medicines")+COUNTIF('Data-Qtr4'!F90,"Yes, reported NO difficulty swallowing medicines"))),"")</f>
        <v/>
      </c>
      <c r="G91" s="168" t="str">
        <f>IF(M91=1,IF('Data-Qtr4'!P90,0.1,IF(ISBLANK('Data-Qtr4'!G90),"",(COUNTIF('Data-Qtr4'!G90,"Yes")+(0.1*COUNTIF('Data-Qtr4'!G90,"N/A"))))),"")</f>
        <v/>
      </c>
      <c r="H91" s="169" t="str">
        <f>IF(M91=1,IF('Data-Qtr4'!Q90,0.1,IF(ISBLANK('Data-Qtr4'!H90),"",((COUNTIF('Data-Qtr4'!H90,"Yes")+(0.1*COUNTIF('Data-Qtr4'!H90,"N/A")))))),"")</f>
        <v/>
      </c>
      <c r="I91" s="173" t="str">
        <f>IF(M91=1,IF(ISBLANK('Data-Qtr4'!I90),"",(COUNTIF('Data-Qtr4'!I90,"Yes")+(0.1*COUNTIF('Data-Qtr4'!I90,"N/A")))),"")</f>
        <v/>
      </c>
      <c r="J91" s="173" t="str">
        <f>IF(M91=1,IF(ISBLANK('Data-Qtr4'!J90),"",(COUNTIF('Data-Qtr4'!J90,"Yes")+(0.1*COUNTIF('Data-Qtr4'!J90,"N/A")))),"")</f>
        <v/>
      </c>
      <c r="K91" s="174" t="str">
        <f>IF(M91=1,IF(ISBLANK('Data-Qtr4'!K90),"",(COUNTIF('Data-Qtr4'!K90,"Yes")+(0.1*COUNTIF('Data-Qtr4'!K90,"N/A")))),"")</f>
        <v/>
      </c>
      <c r="L91" s="119">
        <f>COUNTIF('Data-Qtr4'!C90:K90,"")</f>
        <v>9</v>
      </c>
      <c r="M91" s="74">
        <f>IF('Data-Qtr4'!R90,"",IF(L91&lt;9,1,0))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IF(M92=1,IF('Data-Qtr4'!C91="","",(COUNTIF('Data-Qtr4'!C91,"Yes")+(0.1*COUNTIF('Data-Qtr4'!C91,"N/A")))),"")</f>
        <v/>
      </c>
      <c r="D92" s="172" t="str">
        <f>IF(M92=1,IF(ISBLANK('Data-Qtr4'!D91),"",(COUNTIF('Data-Qtr4'!D91,"Yes")+(0.1*COUNTIF('Data-Qtr4'!D91,"N/A")))),"")</f>
        <v/>
      </c>
      <c r="E92" s="172" t="str">
        <f>IF(M92=1,IF(ISBLANK('Data-Qtr4'!E91),"",(10*COUNTIF('Data-Qtr4'!E91,"Yes, nominated to self-administer")+COUNTIF('Data-Qtr4'!E91,"Yes, nominated NOT to self-administer"))),"")</f>
        <v/>
      </c>
      <c r="F92" s="172" t="str">
        <f>IF(M92=1,IF(ISBLANK('Data-Qtr4'!F91),"",(10*COUNTIF('Data-Qtr4'!F91,"Yes, reported difficulty swallowing medicines")+COUNTIF('Data-Qtr4'!F91,"Yes, reported NO difficulty swallowing medicines"))),"")</f>
        <v/>
      </c>
      <c r="G92" s="168" t="str">
        <f>IF(M92=1,IF('Data-Qtr4'!P91,0.1,IF(ISBLANK('Data-Qtr4'!G91),"",(COUNTIF('Data-Qtr4'!G91,"Yes")+(0.1*COUNTIF('Data-Qtr4'!G91,"N/A"))))),"")</f>
        <v/>
      </c>
      <c r="H92" s="169" t="str">
        <f>IF(M92=1,IF('Data-Qtr4'!Q91,0.1,IF(ISBLANK('Data-Qtr4'!H91),"",((COUNTIF('Data-Qtr4'!H91,"Yes")+(0.1*COUNTIF('Data-Qtr4'!H91,"N/A")))))),"")</f>
        <v/>
      </c>
      <c r="I92" s="173" t="str">
        <f>IF(M92=1,IF(ISBLANK('Data-Qtr4'!I91),"",(COUNTIF('Data-Qtr4'!I91,"Yes")+(0.1*COUNTIF('Data-Qtr4'!I91,"N/A")))),"")</f>
        <v/>
      </c>
      <c r="J92" s="173" t="str">
        <f>IF(M92=1,IF(ISBLANK('Data-Qtr4'!J91),"",(COUNTIF('Data-Qtr4'!J91,"Yes")+(0.1*COUNTIF('Data-Qtr4'!J91,"N/A")))),"")</f>
        <v/>
      </c>
      <c r="K92" s="174" t="str">
        <f>IF(M92=1,IF(ISBLANK('Data-Qtr4'!K91),"",(COUNTIF('Data-Qtr4'!K91,"Yes")+(0.1*COUNTIF('Data-Qtr4'!K91,"N/A")))),"")</f>
        <v/>
      </c>
      <c r="L92" s="119">
        <f>COUNTIF('Data-Qtr4'!C91:K91,"")</f>
        <v>9</v>
      </c>
      <c r="M92" s="74">
        <f>IF('Data-Qtr4'!R91,"",IF(L92&lt;9,1,0))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IF(M93=1,IF('Data-Qtr4'!C92="","",(COUNTIF('Data-Qtr4'!C92,"Yes")+(0.1*COUNTIF('Data-Qtr4'!C92,"N/A")))),"")</f>
        <v/>
      </c>
      <c r="D93" s="172" t="str">
        <f>IF(M93=1,IF(ISBLANK('Data-Qtr4'!D92),"",(COUNTIF('Data-Qtr4'!D92,"Yes")+(0.1*COUNTIF('Data-Qtr4'!D92,"N/A")))),"")</f>
        <v/>
      </c>
      <c r="E93" s="172" t="str">
        <f>IF(M93=1,IF(ISBLANK('Data-Qtr4'!E92),"",(10*COUNTIF('Data-Qtr4'!E92,"Yes, nominated to self-administer")+COUNTIF('Data-Qtr4'!E92,"Yes, nominated NOT to self-administer"))),"")</f>
        <v/>
      </c>
      <c r="F93" s="172" t="str">
        <f>IF(M93=1,IF(ISBLANK('Data-Qtr4'!F92),"",(10*COUNTIF('Data-Qtr4'!F92,"Yes, reported difficulty swallowing medicines")+COUNTIF('Data-Qtr4'!F92,"Yes, reported NO difficulty swallowing medicines"))),"")</f>
        <v/>
      </c>
      <c r="G93" s="168" t="str">
        <f>IF(M93=1,IF('Data-Qtr4'!P92,0.1,IF(ISBLANK('Data-Qtr4'!G92),"",(COUNTIF('Data-Qtr4'!G92,"Yes")+(0.1*COUNTIF('Data-Qtr4'!G92,"N/A"))))),"")</f>
        <v/>
      </c>
      <c r="H93" s="169" t="str">
        <f>IF(M93=1,IF('Data-Qtr4'!Q92,0.1,IF(ISBLANK('Data-Qtr4'!H92),"",((COUNTIF('Data-Qtr4'!H92,"Yes")+(0.1*COUNTIF('Data-Qtr4'!H92,"N/A")))))),"")</f>
        <v/>
      </c>
      <c r="I93" s="173" t="str">
        <f>IF(M93=1,IF(ISBLANK('Data-Qtr4'!I92),"",(COUNTIF('Data-Qtr4'!I92,"Yes")+(0.1*COUNTIF('Data-Qtr4'!I92,"N/A")))),"")</f>
        <v/>
      </c>
      <c r="J93" s="173" t="str">
        <f>IF(M93=1,IF(ISBLANK('Data-Qtr4'!J92),"",(COUNTIF('Data-Qtr4'!J92,"Yes")+(0.1*COUNTIF('Data-Qtr4'!J92,"N/A")))),"")</f>
        <v/>
      </c>
      <c r="K93" s="174" t="str">
        <f>IF(M93=1,IF(ISBLANK('Data-Qtr4'!K92),"",(COUNTIF('Data-Qtr4'!K92,"Yes")+(0.1*COUNTIF('Data-Qtr4'!K92,"N/A")))),"")</f>
        <v/>
      </c>
      <c r="L93" s="119">
        <f>COUNTIF('Data-Qtr4'!C92:K92,"")</f>
        <v>9</v>
      </c>
      <c r="M93" s="74">
        <f>IF('Data-Qtr4'!R92,"",IF(L93&lt;9,1,0))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IF(M94=1,IF('Data-Qtr4'!C93="","",(COUNTIF('Data-Qtr4'!C93,"Yes")+(0.1*COUNTIF('Data-Qtr4'!C93,"N/A")))),"")</f>
        <v/>
      </c>
      <c r="D94" s="172" t="str">
        <f>IF(M94=1,IF(ISBLANK('Data-Qtr4'!D93),"",(COUNTIF('Data-Qtr4'!D93,"Yes")+(0.1*COUNTIF('Data-Qtr4'!D93,"N/A")))),"")</f>
        <v/>
      </c>
      <c r="E94" s="172" t="str">
        <f>IF(M94=1,IF(ISBLANK('Data-Qtr4'!E93),"",(10*COUNTIF('Data-Qtr4'!E93,"Yes, nominated to self-administer")+COUNTIF('Data-Qtr4'!E93,"Yes, nominated NOT to self-administer"))),"")</f>
        <v/>
      </c>
      <c r="F94" s="172" t="str">
        <f>IF(M94=1,IF(ISBLANK('Data-Qtr4'!F93),"",(10*COUNTIF('Data-Qtr4'!F93,"Yes, reported difficulty swallowing medicines")+COUNTIF('Data-Qtr4'!F93,"Yes, reported NO difficulty swallowing medicines"))),"")</f>
        <v/>
      </c>
      <c r="G94" s="168" t="str">
        <f>IF(M94=1,IF('Data-Qtr4'!P93,0.1,IF(ISBLANK('Data-Qtr4'!G93),"",(COUNTIF('Data-Qtr4'!G93,"Yes")+(0.1*COUNTIF('Data-Qtr4'!G93,"N/A"))))),"")</f>
        <v/>
      </c>
      <c r="H94" s="169" t="str">
        <f>IF(M94=1,IF('Data-Qtr4'!Q93,0.1,IF(ISBLANK('Data-Qtr4'!H93),"",((COUNTIF('Data-Qtr4'!H93,"Yes")+(0.1*COUNTIF('Data-Qtr4'!H93,"N/A")))))),"")</f>
        <v/>
      </c>
      <c r="I94" s="173" t="str">
        <f>IF(M94=1,IF(ISBLANK('Data-Qtr4'!I93),"",(COUNTIF('Data-Qtr4'!I93,"Yes")+(0.1*COUNTIF('Data-Qtr4'!I93,"N/A")))),"")</f>
        <v/>
      </c>
      <c r="J94" s="173" t="str">
        <f>IF(M94=1,IF(ISBLANK('Data-Qtr4'!J93),"",(COUNTIF('Data-Qtr4'!J93,"Yes")+(0.1*COUNTIF('Data-Qtr4'!J93,"N/A")))),"")</f>
        <v/>
      </c>
      <c r="K94" s="174" t="str">
        <f>IF(M94=1,IF(ISBLANK('Data-Qtr4'!K93),"",(COUNTIF('Data-Qtr4'!K93,"Yes")+(0.1*COUNTIF('Data-Qtr4'!K93,"N/A")))),"")</f>
        <v/>
      </c>
      <c r="L94" s="119">
        <f>COUNTIF('Data-Qtr4'!C93:K93,"")</f>
        <v>9</v>
      </c>
      <c r="M94" s="74">
        <f>IF('Data-Qtr4'!R93,"",IF(L94&lt;9,1,0))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IF(M95=1,IF('Data-Qtr4'!C94="","",(COUNTIF('Data-Qtr4'!C94,"Yes")+(0.1*COUNTIF('Data-Qtr4'!C94,"N/A")))),"")</f>
        <v/>
      </c>
      <c r="D95" s="172" t="str">
        <f>IF(M95=1,IF(ISBLANK('Data-Qtr4'!D94),"",(COUNTIF('Data-Qtr4'!D94,"Yes")+(0.1*COUNTIF('Data-Qtr4'!D94,"N/A")))),"")</f>
        <v/>
      </c>
      <c r="E95" s="172" t="str">
        <f>IF(M95=1,IF(ISBLANK('Data-Qtr4'!E94),"",(10*COUNTIF('Data-Qtr4'!E94,"Yes, nominated to self-administer")+COUNTIF('Data-Qtr4'!E94,"Yes, nominated NOT to self-administer"))),"")</f>
        <v/>
      </c>
      <c r="F95" s="172" t="str">
        <f>IF(M95=1,IF(ISBLANK('Data-Qtr4'!F94),"",(10*COUNTIF('Data-Qtr4'!F94,"Yes, reported difficulty swallowing medicines")+COUNTIF('Data-Qtr4'!F94,"Yes, reported NO difficulty swallowing medicines"))),"")</f>
        <v/>
      </c>
      <c r="G95" s="168" t="str">
        <f>IF(M95=1,IF('Data-Qtr4'!P94,0.1,IF(ISBLANK('Data-Qtr4'!G94),"",(COUNTIF('Data-Qtr4'!G94,"Yes")+(0.1*COUNTIF('Data-Qtr4'!G94,"N/A"))))),"")</f>
        <v/>
      </c>
      <c r="H95" s="169" t="str">
        <f>IF(M95=1,IF('Data-Qtr4'!Q94,0.1,IF(ISBLANK('Data-Qtr4'!H94),"",((COUNTIF('Data-Qtr4'!H94,"Yes")+(0.1*COUNTIF('Data-Qtr4'!H94,"N/A")))))),"")</f>
        <v/>
      </c>
      <c r="I95" s="173" t="str">
        <f>IF(M95=1,IF(ISBLANK('Data-Qtr4'!I94),"",(COUNTIF('Data-Qtr4'!I94,"Yes")+(0.1*COUNTIF('Data-Qtr4'!I94,"N/A")))),"")</f>
        <v/>
      </c>
      <c r="J95" s="173" t="str">
        <f>IF(M95=1,IF(ISBLANK('Data-Qtr4'!J94),"",(COUNTIF('Data-Qtr4'!J94,"Yes")+(0.1*COUNTIF('Data-Qtr4'!J94,"N/A")))),"")</f>
        <v/>
      </c>
      <c r="K95" s="174" t="str">
        <f>IF(M95=1,IF(ISBLANK('Data-Qtr4'!K94),"",(COUNTIF('Data-Qtr4'!K94,"Yes")+(0.1*COUNTIF('Data-Qtr4'!K94,"N/A")))),"")</f>
        <v/>
      </c>
      <c r="L95" s="149">
        <f>COUNTIF('Data-Qtr4'!C94:K94,"")</f>
        <v>9</v>
      </c>
      <c r="M95" s="74">
        <f>IF('Data-Qtr4'!R94,"",IF(L95&lt;9,1,0))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IF(M96=1,IF('Data-Qtr4'!C95="","",(COUNTIF('Data-Qtr4'!C95,"Yes")+(0.1*COUNTIF('Data-Qtr4'!C95,"N/A")))),"")</f>
        <v/>
      </c>
      <c r="D96" s="172" t="str">
        <f>IF(M96=1,IF(ISBLANK('Data-Qtr4'!D95),"",(COUNTIF('Data-Qtr4'!D95,"Yes")+(0.1*COUNTIF('Data-Qtr4'!D95,"N/A")))),"")</f>
        <v/>
      </c>
      <c r="E96" s="172" t="str">
        <f>IF(M96=1,IF(ISBLANK('Data-Qtr4'!E95),"",(10*COUNTIF('Data-Qtr4'!E95,"Yes, nominated to self-administer")+COUNTIF('Data-Qtr4'!E95,"Yes, nominated NOT to self-administer"))),"")</f>
        <v/>
      </c>
      <c r="F96" s="172" t="str">
        <f>IF(M96=1,IF(ISBLANK('Data-Qtr4'!F95),"",(10*COUNTIF('Data-Qtr4'!F95,"Yes, reported difficulty swallowing medicines")+COUNTIF('Data-Qtr4'!F95,"Yes, reported NO difficulty swallowing medicines"))),"")</f>
        <v/>
      </c>
      <c r="G96" s="168" t="str">
        <f>IF(M96=1,IF('Data-Qtr4'!P95,0.1,IF(ISBLANK('Data-Qtr4'!G95),"",(COUNTIF('Data-Qtr4'!G95,"Yes")+(0.1*COUNTIF('Data-Qtr4'!G95,"N/A"))))),"")</f>
        <v/>
      </c>
      <c r="H96" s="169" t="str">
        <f>IF(M96=1,IF('Data-Qtr4'!Q95,0.1,IF(ISBLANK('Data-Qtr4'!H95),"",((COUNTIF('Data-Qtr4'!H95,"Yes")+(0.1*COUNTIF('Data-Qtr4'!H95,"N/A")))))),"")</f>
        <v/>
      </c>
      <c r="I96" s="173" t="str">
        <f>IF(M96=1,IF(ISBLANK('Data-Qtr4'!I95),"",(COUNTIF('Data-Qtr4'!I95,"Yes")+(0.1*COUNTIF('Data-Qtr4'!I95,"N/A")))),"")</f>
        <v/>
      </c>
      <c r="J96" s="173" t="str">
        <f>IF(M96=1,IF(ISBLANK('Data-Qtr4'!J95),"",(COUNTIF('Data-Qtr4'!J95,"Yes")+(0.1*COUNTIF('Data-Qtr4'!J95,"N/A")))),"")</f>
        <v/>
      </c>
      <c r="K96" s="174" t="str">
        <f>IF(M96=1,IF(ISBLANK('Data-Qtr4'!K95),"",(COUNTIF('Data-Qtr4'!K95,"Yes")+(0.1*COUNTIF('Data-Qtr4'!K95,"N/A")))),"")</f>
        <v/>
      </c>
      <c r="L96" s="119">
        <f>COUNTIF('Data-Qtr4'!C95:K95,"")</f>
        <v>9</v>
      </c>
      <c r="M96" s="74">
        <f>IF('Data-Qtr4'!R95,"",IF(L96&lt;9,1,0))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IF(M97=1,IF('Data-Qtr4'!C96="","",(COUNTIF('Data-Qtr4'!C96,"Yes")+(0.1*COUNTIF('Data-Qtr4'!C96,"N/A")))),"")</f>
        <v/>
      </c>
      <c r="D97" s="172" t="str">
        <f>IF(M97=1,IF(ISBLANK('Data-Qtr4'!D96),"",(COUNTIF('Data-Qtr4'!D96,"Yes")+(0.1*COUNTIF('Data-Qtr4'!D96,"N/A")))),"")</f>
        <v/>
      </c>
      <c r="E97" s="172" t="str">
        <f>IF(M97=1,IF(ISBLANK('Data-Qtr4'!E96),"",(10*COUNTIF('Data-Qtr4'!E96,"Yes, nominated to self-administer")+COUNTIF('Data-Qtr4'!E96,"Yes, nominated NOT to self-administer"))),"")</f>
        <v/>
      </c>
      <c r="F97" s="172" t="str">
        <f>IF(M97=1,IF(ISBLANK('Data-Qtr4'!F96),"",(10*COUNTIF('Data-Qtr4'!F96,"Yes, reported difficulty swallowing medicines")+COUNTIF('Data-Qtr4'!F96,"Yes, reported NO difficulty swallowing medicines"))),"")</f>
        <v/>
      </c>
      <c r="G97" s="168" t="str">
        <f>IF(M97=1,IF('Data-Qtr4'!P96,0.1,IF(ISBLANK('Data-Qtr4'!G96),"",(COUNTIF('Data-Qtr4'!G96,"Yes")+(0.1*COUNTIF('Data-Qtr4'!G96,"N/A"))))),"")</f>
        <v/>
      </c>
      <c r="H97" s="169" t="str">
        <f>IF(M97=1,IF('Data-Qtr4'!Q96,0.1,IF(ISBLANK('Data-Qtr4'!H96),"",((COUNTIF('Data-Qtr4'!H96,"Yes")+(0.1*COUNTIF('Data-Qtr4'!H96,"N/A")))))),"")</f>
        <v/>
      </c>
      <c r="I97" s="173" t="str">
        <f>IF(M97=1,IF(ISBLANK('Data-Qtr4'!I96),"",(COUNTIF('Data-Qtr4'!I96,"Yes")+(0.1*COUNTIF('Data-Qtr4'!I96,"N/A")))),"")</f>
        <v/>
      </c>
      <c r="J97" s="173" t="str">
        <f>IF(M97=1,IF(ISBLANK('Data-Qtr4'!J96),"",(COUNTIF('Data-Qtr4'!J96,"Yes")+(0.1*COUNTIF('Data-Qtr4'!J96,"N/A")))),"")</f>
        <v/>
      </c>
      <c r="K97" s="174" t="str">
        <f>IF(M97=1,IF(ISBLANK('Data-Qtr4'!K96),"",(COUNTIF('Data-Qtr4'!K96,"Yes")+(0.1*COUNTIF('Data-Qtr4'!K96,"N/A")))),"")</f>
        <v/>
      </c>
      <c r="L97" s="119">
        <f>COUNTIF('Data-Qtr4'!C96:K96,"")</f>
        <v>9</v>
      </c>
      <c r="M97" s="74">
        <f>IF('Data-Qtr4'!R96,"",IF(L97&lt;9,1,0))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IF(M98=1,IF('Data-Qtr4'!C97="","",(COUNTIF('Data-Qtr4'!C97,"Yes")+(0.1*COUNTIF('Data-Qtr4'!C97,"N/A")))),"")</f>
        <v/>
      </c>
      <c r="D98" s="172" t="str">
        <f>IF(M98=1,IF(ISBLANK('Data-Qtr4'!D97),"",(COUNTIF('Data-Qtr4'!D97,"Yes")+(0.1*COUNTIF('Data-Qtr4'!D97,"N/A")))),"")</f>
        <v/>
      </c>
      <c r="E98" s="172" t="str">
        <f>IF(M98=1,IF(ISBLANK('Data-Qtr4'!E97),"",(10*COUNTIF('Data-Qtr4'!E97,"Yes, nominated to self-administer")+COUNTIF('Data-Qtr4'!E97,"Yes, nominated NOT to self-administer"))),"")</f>
        <v/>
      </c>
      <c r="F98" s="172" t="str">
        <f>IF(M98=1,IF(ISBLANK('Data-Qtr4'!F97),"",(10*COUNTIF('Data-Qtr4'!F97,"Yes, reported difficulty swallowing medicines")+COUNTIF('Data-Qtr4'!F97,"Yes, reported NO difficulty swallowing medicines"))),"")</f>
        <v/>
      </c>
      <c r="G98" s="168" t="str">
        <f>IF(M98=1,IF('Data-Qtr4'!P97,0.1,IF(ISBLANK('Data-Qtr4'!G97),"",(COUNTIF('Data-Qtr4'!G97,"Yes")+(0.1*COUNTIF('Data-Qtr4'!G97,"N/A"))))),"")</f>
        <v/>
      </c>
      <c r="H98" s="169" t="str">
        <f>IF(M98=1,IF('Data-Qtr4'!Q97,0.1,IF(ISBLANK('Data-Qtr4'!H97),"",((COUNTIF('Data-Qtr4'!H97,"Yes")+(0.1*COUNTIF('Data-Qtr4'!H97,"N/A")))))),"")</f>
        <v/>
      </c>
      <c r="I98" s="173" t="str">
        <f>IF(M98=1,IF(ISBLANK('Data-Qtr4'!I97),"",(COUNTIF('Data-Qtr4'!I97,"Yes")+(0.1*COUNTIF('Data-Qtr4'!I97,"N/A")))),"")</f>
        <v/>
      </c>
      <c r="J98" s="173" t="str">
        <f>IF(M98=1,IF(ISBLANK('Data-Qtr4'!J97),"",(COUNTIF('Data-Qtr4'!J97,"Yes")+(0.1*COUNTIF('Data-Qtr4'!J97,"N/A")))),"")</f>
        <v/>
      </c>
      <c r="K98" s="174" t="str">
        <f>IF(M98=1,IF(ISBLANK('Data-Qtr4'!K97),"",(COUNTIF('Data-Qtr4'!K97,"Yes")+(0.1*COUNTIF('Data-Qtr4'!K97,"N/A")))),"")</f>
        <v/>
      </c>
      <c r="L98" s="119">
        <f>COUNTIF('Data-Qtr4'!C97:K97,"")</f>
        <v>9</v>
      </c>
      <c r="M98" s="74">
        <f>IF('Data-Qtr4'!R97,"",IF(L98&lt;9,1,0))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IF(M99=1,IF('Data-Qtr4'!C98="","",(COUNTIF('Data-Qtr4'!C98,"Yes")+(0.1*COUNTIF('Data-Qtr4'!C98,"N/A")))),"")</f>
        <v/>
      </c>
      <c r="D99" s="172" t="str">
        <f>IF(M99=1,IF(ISBLANK('Data-Qtr4'!D98),"",(COUNTIF('Data-Qtr4'!D98,"Yes")+(0.1*COUNTIF('Data-Qtr4'!D98,"N/A")))),"")</f>
        <v/>
      </c>
      <c r="E99" s="172" t="str">
        <f>IF(M99=1,IF(ISBLANK('Data-Qtr4'!E98),"",(10*COUNTIF('Data-Qtr4'!E98,"Yes, nominated to self-administer")+COUNTIF('Data-Qtr4'!E98,"Yes, nominated NOT to self-administer"))),"")</f>
        <v/>
      </c>
      <c r="F99" s="172" t="str">
        <f>IF(M99=1,IF(ISBLANK('Data-Qtr4'!F98),"",(10*COUNTIF('Data-Qtr4'!F98,"Yes, reported difficulty swallowing medicines")+COUNTIF('Data-Qtr4'!F98,"Yes, reported NO difficulty swallowing medicines"))),"")</f>
        <v/>
      </c>
      <c r="G99" s="168" t="str">
        <f>IF(M99=1,IF('Data-Qtr4'!P98,0.1,IF(ISBLANK('Data-Qtr4'!G98),"",(COUNTIF('Data-Qtr4'!G98,"Yes")+(0.1*COUNTIF('Data-Qtr4'!G98,"N/A"))))),"")</f>
        <v/>
      </c>
      <c r="H99" s="169" t="str">
        <f>IF(M99=1,IF('Data-Qtr4'!Q98,0.1,IF(ISBLANK('Data-Qtr4'!H98),"",((COUNTIF('Data-Qtr4'!H98,"Yes")+(0.1*COUNTIF('Data-Qtr4'!H98,"N/A")))))),"")</f>
        <v/>
      </c>
      <c r="I99" s="173" t="str">
        <f>IF(M99=1,IF(ISBLANK('Data-Qtr4'!I98),"",(COUNTIF('Data-Qtr4'!I98,"Yes")+(0.1*COUNTIF('Data-Qtr4'!I98,"N/A")))),"")</f>
        <v/>
      </c>
      <c r="J99" s="173" t="str">
        <f>IF(M99=1,IF(ISBLANK('Data-Qtr4'!J98),"",(COUNTIF('Data-Qtr4'!J98,"Yes")+(0.1*COUNTIF('Data-Qtr4'!J98,"N/A")))),"")</f>
        <v/>
      </c>
      <c r="K99" s="174" t="str">
        <f>IF(M99=1,IF(ISBLANK('Data-Qtr4'!K98),"",(COUNTIF('Data-Qtr4'!K98,"Yes")+(0.1*COUNTIF('Data-Qtr4'!K98,"N/A")))),"")</f>
        <v/>
      </c>
      <c r="L99" s="119">
        <f>COUNTIF('Data-Qtr4'!C98:K98,"")</f>
        <v>9</v>
      </c>
      <c r="M99" s="74">
        <f>IF('Data-Qtr4'!R98,"",IF(L99&lt;9,1,0))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IF(M100=1,IF('Data-Qtr4'!C99="","",(COUNTIF('Data-Qtr4'!C99,"Yes")+(0.1*COUNTIF('Data-Qtr4'!C99,"N/A")))),"")</f>
        <v/>
      </c>
      <c r="D100" s="172" t="str">
        <f>IF(M100=1,IF(ISBLANK('Data-Qtr4'!D99),"",(COUNTIF('Data-Qtr4'!D99,"Yes")+(0.1*COUNTIF('Data-Qtr4'!D99,"N/A")))),"")</f>
        <v/>
      </c>
      <c r="E100" s="172" t="str">
        <f>IF(M100=1,IF(ISBLANK('Data-Qtr4'!E99),"",(10*COUNTIF('Data-Qtr4'!E99,"Yes, nominated to self-administer")+COUNTIF('Data-Qtr4'!E99,"Yes, nominated NOT to self-administer"))),"")</f>
        <v/>
      </c>
      <c r="F100" s="172" t="str">
        <f>IF(M100=1,IF(ISBLANK('Data-Qtr4'!F99),"",(10*COUNTIF('Data-Qtr4'!F99,"Yes, reported difficulty swallowing medicines")+COUNTIF('Data-Qtr4'!F99,"Yes, reported NO difficulty swallowing medicines"))),"")</f>
        <v/>
      </c>
      <c r="G100" s="168" t="str">
        <f>IF(M100=1,IF('Data-Qtr4'!P99,0.1,IF(ISBLANK('Data-Qtr4'!G99),"",(COUNTIF('Data-Qtr4'!G99,"Yes")+(0.1*COUNTIF('Data-Qtr4'!G99,"N/A"))))),"")</f>
        <v/>
      </c>
      <c r="H100" s="169" t="str">
        <f>IF(M100=1,IF('Data-Qtr4'!Q99,0.1,IF(ISBLANK('Data-Qtr4'!H99),"",((COUNTIF('Data-Qtr4'!H99,"Yes")+(0.1*COUNTIF('Data-Qtr4'!H99,"N/A")))))),"")</f>
        <v/>
      </c>
      <c r="I100" s="173" t="str">
        <f>IF(M100=1,IF(ISBLANK('Data-Qtr4'!I99),"",(COUNTIF('Data-Qtr4'!I99,"Yes")+(0.1*COUNTIF('Data-Qtr4'!I99,"N/A")))),"")</f>
        <v/>
      </c>
      <c r="J100" s="173" t="str">
        <f>IF(M100=1,IF(ISBLANK('Data-Qtr4'!J99),"",(COUNTIF('Data-Qtr4'!J99,"Yes")+(0.1*COUNTIF('Data-Qtr4'!J99,"N/A")))),"")</f>
        <v/>
      </c>
      <c r="K100" s="174" t="str">
        <f>IF(M100=1,IF(ISBLANK('Data-Qtr4'!K99),"",(COUNTIF('Data-Qtr4'!K99,"Yes")+(0.1*COUNTIF('Data-Qtr4'!K99,"N/A")))),"")</f>
        <v/>
      </c>
      <c r="L100" s="119">
        <f>COUNTIF('Data-Qtr4'!C99:K99,"")</f>
        <v>9</v>
      </c>
      <c r="M100" s="74">
        <f>IF('Data-Qtr4'!R99,"",IF(L100&lt;9,1,0))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IF(M101=1,IF('Data-Qtr4'!C100="","",(COUNTIF('Data-Qtr4'!C100,"Yes")+(0.1*COUNTIF('Data-Qtr4'!C100,"N/A")))),"")</f>
        <v/>
      </c>
      <c r="D101" s="172" t="str">
        <f>IF(M101=1,IF(ISBLANK('Data-Qtr4'!D100),"",(COUNTIF('Data-Qtr4'!D100,"Yes")+(0.1*COUNTIF('Data-Qtr4'!D100,"N/A")))),"")</f>
        <v/>
      </c>
      <c r="E101" s="172" t="str">
        <f>IF(M101=1,IF(ISBLANK('Data-Qtr4'!E100),"",(10*COUNTIF('Data-Qtr4'!E100,"Yes, nominated to self-administer")+COUNTIF('Data-Qtr4'!E100,"Yes, nominated NOT to self-administer"))),"")</f>
        <v/>
      </c>
      <c r="F101" s="172" t="str">
        <f>IF(M101=1,IF(ISBLANK('Data-Qtr4'!F100),"",(10*COUNTIF('Data-Qtr4'!F100,"Yes, reported difficulty swallowing medicines")+COUNTIF('Data-Qtr4'!F100,"Yes, reported NO difficulty swallowing medicines"))),"")</f>
        <v/>
      </c>
      <c r="G101" s="168" t="str">
        <f>IF(M101=1,IF('Data-Qtr4'!P100,0.1,IF(ISBLANK('Data-Qtr4'!G100),"",(COUNTIF('Data-Qtr4'!G100,"Yes")+(0.1*COUNTIF('Data-Qtr4'!G100,"N/A"))))),"")</f>
        <v/>
      </c>
      <c r="H101" s="169" t="str">
        <f>IF(M101=1,IF('Data-Qtr4'!Q100,0.1,IF(ISBLANK('Data-Qtr4'!H100),"",((COUNTIF('Data-Qtr4'!H100,"Yes")+(0.1*COUNTIF('Data-Qtr4'!H100,"N/A")))))),"")</f>
        <v/>
      </c>
      <c r="I101" s="173" t="str">
        <f>IF(M101=1,IF(ISBLANK('Data-Qtr4'!I100),"",(COUNTIF('Data-Qtr4'!I100,"Yes")+(0.1*COUNTIF('Data-Qtr4'!I100,"N/A")))),"")</f>
        <v/>
      </c>
      <c r="J101" s="173" t="str">
        <f>IF(M101=1,IF(ISBLANK('Data-Qtr4'!J100),"",(COUNTIF('Data-Qtr4'!J100,"Yes")+(0.1*COUNTIF('Data-Qtr4'!J100,"N/A")))),"")</f>
        <v/>
      </c>
      <c r="K101" s="174" t="str">
        <f>IF(M101=1,IF(ISBLANK('Data-Qtr4'!K100),"",(COUNTIF('Data-Qtr4'!K100,"Yes")+(0.1*COUNTIF('Data-Qtr4'!K100,"N/A")))),"")</f>
        <v/>
      </c>
      <c r="L101" s="119">
        <f>COUNTIF('Data-Qtr4'!C100:K100,"")</f>
        <v>9</v>
      </c>
      <c r="M101" s="74">
        <f>IF('Data-Qtr4'!R100,"",IF(L101&lt;9,1,0))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IF(M102=1,IF('Data-Qtr4'!C101="","",(COUNTIF('Data-Qtr4'!C101,"Yes")+(0.1*COUNTIF('Data-Qtr4'!C101,"N/A")))),"")</f>
        <v/>
      </c>
      <c r="D102" s="172" t="str">
        <f>IF(M102=1,IF(ISBLANK('Data-Qtr4'!D101),"",(COUNTIF('Data-Qtr4'!D101,"Yes")+(0.1*COUNTIF('Data-Qtr4'!D101,"N/A")))),"")</f>
        <v/>
      </c>
      <c r="E102" s="172" t="str">
        <f>IF(M102=1,IF(ISBLANK('Data-Qtr4'!E101),"",(10*COUNTIF('Data-Qtr4'!E101,"Yes, nominated to self-administer")+COUNTIF('Data-Qtr4'!E101,"Yes, nominated NOT to self-administer"))),"")</f>
        <v/>
      </c>
      <c r="F102" s="172" t="str">
        <f>IF(M102=1,IF(ISBLANK('Data-Qtr4'!F101),"",(10*COUNTIF('Data-Qtr4'!F101,"Yes, reported difficulty swallowing medicines")+COUNTIF('Data-Qtr4'!F101,"Yes, reported NO difficulty swallowing medicines"))),"")</f>
        <v/>
      </c>
      <c r="G102" s="168" t="str">
        <f>IF(M102=1,IF('Data-Qtr4'!P101,0.1,IF(ISBLANK('Data-Qtr4'!G101),"",(COUNTIF('Data-Qtr4'!G101,"Yes")+(0.1*COUNTIF('Data-Qtr4'!G101,"N/A"))))),"")</f>
        <v/>
      </c>
      <c r="H102" s="169" t="str">
        <f>IF(M102=1,IF('Data-Qtr4'!Q101,0.1,IF(ISBLANK('Data-Qtr4'!H101),"",((COUNTIF('Data-Qtr4'!H101,"Yes")+(0.1*COUNTIF('Data-Qtr4'!H101,"N/A")))))),"")</f>
        <v/>
      </c>
      <c r="I102" s="173" t="str">
        <f>IF(M102=1,IF(ISBLANK('Data-Qtr4'!I101),"",(COUNTIF('Data-Qtr4'!I101,"Yes")+(0.1*COUNTIF('Data-Qtr4'!I101,"N/A")))),"")</f>
        <v/>
      </c>
      <c r="J102" s="173" t="str">
        <f>IF(M102=1,IF(ISBLANK('Data-Qtr4'!J101),"",(COUNTIF('Data-Qtr4'!J101,"Yes")+(0.1*COUNTIF('Data-Qtr4'!J101,"N/A")))),"")</f>
        <v/>
      </c>
      <c r="K102" s="174" t="str">
        <f>IF(M102=1,IF(ISBLANK('Data-Qtr4'!K101),"",(COUNTIF('Data-Qtr4'!K101,"Yes")+(0.1*COUNTIF('Data-Qtr4'!K101,"N/A")))),"")</f>
        <v/>
      </c>
      <c r="L102" s="119">
        <f>COUNTIF('Data-Qtr4'!C101:K101,"")</f>
        <v>9</v>
      </c>
      <c r="M102" s="74">
        <f>IF('Data-Qtr4'!R101,"",IF(L102&lt;9,1,0))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IF(M103=1,IF('Data-Qtr4'!C102="","",(COUNTIF('Data-Qtr4'!C102,"Yes")+(0.1*COUNTIF('Data-Qtr4'!C102,"N/A")))),"")</f>
        <v/>
      </c>
      <c r="D103" s="172" t="str">
        <f>IF(M103=1,IF(ISBLANK('Data-Qtr4'!D102),"",(COUNTIF('Data-Qtr4'!D102,"Yes")+(0.1*COUNTIF('Data-Qtr4'!D102,"N/A")))),"")</f>
        <v/>
      </c>
      <c r="E103" s="172" t="str">
        <f>IF(M103=1,IF(ISBLANK('Data-Qtr4'!E102),"",(10*COUNTIF('Data-Qtr4'!E102,"Yes, nominated to self-administer")+COUNTIF('Data-Qtr4'!E102,"Yes, nominated NOT to self-administer"))),"")</f>
        <v/>
      </c>
      <c r="F103" s="172" t="str">
        <f>IF(M103=1,IF(ISBLANK('Data-Qtr4'!F102),"",(10*COUNTIF('Data-Qtr4'!F102,"Yes, reported difficulty swallowing medicines")+COUNTIF('Data-Qtr4'!F102,"Yes, reported NO difficulty swallowing medicines"))),"")</f>
        <v/>
      </c>
      <c r="G103" s="168" t="str">
        <f>IF(M103=1,IF('Data-Qtr4'!P102,0.1,IF(ISBLANK('Data-Qtr4'!G102),"",(COUNTIF('Data-Qtr4'!G102,"Yes")+(0.1*COUNTIF('Data-Qtr4'!G102,"N/A"))))),"")</f>
        <v/>
      </c>
      <c r="H103" s="169" t="str">
        <f>IF(M103=1,IF('Data-Qtr4'!Q102,0.1,IF(ISBLANK('Data-Qtr4'!H102),"",((COUNTIF('Data-Qtr4'!H102,"Yes")+(0.1*COUNTIF('Data-Qtr4'!H102,"N/A")))))),"")</f>
        <v/>
      </c>
      <c r="I103" s="173" t="str">
        <f>IF(M103=1,IF(ISBLANK('Data-Qtr4'!I102),"",(COUNTIF('Data-Qtr4'!I102,"Yes")+(0.1*COUNTIF('Data-Qtr4'!I102,"N/A")))),"")</f>
        <v/>
      </c>
      <c r="J103" s="173" t="str">
        <f>IF(M103=1,IF(ISBLANK('Data-Qtr4'!J102),"",(COUNTIF('Data-Qtr4'!J102,"Yes")+(0.1*COUNTIF('Data-Qtr4'!J102,"N/A")))),"")</f>
        <v/>
      </c>
      <c r="K103" s="174" t="str">
        <f>IF(M103=1,IF(ISBLANK('Data-Qtr4'!K102),"",(COUNTIF('Data-Qtr4'!K102,"Yes")+(0.1*COUNTIF('Data-Qtr4'!K102,"N/A")))),"")</f>
        <v/>
      </c>
      <c r="L103" s="119">
        <f>COUNTIF('Data-Qtr4'!C102:K102,"")</f>
        <v>9</v>
      </c>
      <c r="M103" s="74">
        <f>IF('Data-Qtr4'!R102,"",IF(L103&lt;9,1,0))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IF(M104=1,IF('Data-Qtr4'!C103="","",(COUNTIF('Data-Qtr4'!C103,"Yes")+(0.1*COUNTIF('Data-Qtr4'!C103,"N/A")))),"")</f>
        <v/>
      </c>
      <c r="D104" s="172" t="str">
        <f>IF(M104=1,IF(ISBLANK('Data-Qtr4'!D103),"",(COUNTIF('Data-Qtr4'!D103,"Yes")+(0.1*COUNTIF('Data-Qtr4'!D103,"N/A")))),"")</f>
        <v/>
      </c>
      <c r="E104" s="172" t="str">
        <f>IF(M104=1,IF(ISBLANK('Data-Qtr4'!E103),"",(10*COUNTIF('Data-Qtr4'!E103,"Yes, nominated to self-administer")+COUNTIF('Data-Qtr4'!E103,"Yes, nominated NOT to self-administer"))),"")</f>
        <v/>
      </c>
      <c r="F104" s="172" t="str">
        <f>IF(M104=1,IF(ISBLANK('Data-Qtr4'!F103),"",(10*COUNTIF('Data-Qtr4'!F103,"Yes, reported difficulty swallowing medicines")+COUNTIF('Data-Qtr4'!F103,"Yes, reported NO difficulty swallowing medicines"))),"")</f>
        <v/>
      </c>
      <c r="G104" s="168" t="str">
        <f>IF(M104=1,IF('Data-Qtr4'!P103,0.1,IF(ISBLANK('Data-Qtr4'!G103),"",(COUNTIF('Data-Qtr4'!G103,"Yes")+(0.1*COUNTIF('Data-Qtr4'!G103,"N/A"))))),"")</f>
        <v/>
      </c>
      <c r="H104" s="169" t="str">
        <f>IF(M104=1,IF('Data-Qtr4'!Q103,0.1,IF(ISBLANK('Data-Qtr4'!H103),"",((COUNTIF('Data-Qtr4'!H103,"Yes")+(0.1*COUNTIF('Data-Qtr4'!H103,"N/A")))))),"")</f>
        <v/>
      </c>
      <c r="I104" s="173" t="str">
        <f>IF(M104=1,IF(ISBLANK('Data-Qtr4'!I103),"",(COUNTIF('Data-Qtr4'!I103,"Yes")+(0.1*COUNTIF('Data-Qtr4'!I103,"N/A")))),"")</f>
        <v/>
      </c>
      <c r="J104" s="173" t="str">
        <f>IF(M104=1,IF(ISBLANK('Data-Qtr4'!J103),"",(COUNTIF('Data-Qtr4'!J103,"Yes")+(0.1*COUNTIF('Data-Qtr4'!J103,"N/A")))),"")</f>
        <v/>
      </c>
      <c r="K104" s="174" t="str">
        <f>IF(M104=1,IF(ISBLANK('Data-Qtr4'!K103),"",(COUNTIF('Data-Qtr4'!K103,"Yes")+(0.1*COUNTIF('Data-Qtr4'!K103,"N/A")))),"")</f>
        <v/>
      </c>
      <c r="L104" s="119">
        <f>COUNTIF('Data-Qtr4'!C103:K103,"")</f>
        <v>9</v>
      </c>
      <c r="M104" s="74">
        <f>IF('Data-Qtr4'!R103,"",IF(L104&lt;9,1,0))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IF(M105=1,IF('Data-Qtr4'!C104="","",(COUNTIF('Data-Qtr4'!C104,"Yes")+(0.1*COUNTIF('Data-Qtr4'!C104,"N/A")))),"")</f>
        <v/>
      </c>
      <c r="D105" s="172" t="str">
        <f>IF(M105=1,IF(ISBLANK('Data-Qtr4'!D104),"",(COUNTIF('Data-Qtr4'!D104,"Yes")+(0.1*COUNTIF('Data-Qtr4'!D104,"N/A")))),"")</f>
        <v/>
      </c>
      <c r="E105" s="172" t="str">
        <f>IF(M105=1,IF(ISBLANK('Data-Qtr4'!E104),"",(10*COUNTIF('Data-Qtr4'!E104,"Yes, nominated to self-administer")+COUNTIF('Data-Qtr4'!E104,"Yes, nominated NOT to self-administer"))),"")</f>
        <v/>
      </c>
      <c r="F105" s="172" t="str">
        <f>IF(M105=1,IF(ISBLANK('Data-Qtr4'!F104),"",(10*COUNTIF('Data-Qtr4'!F104,"Yes, reported difficulty swallowing medicines")+COUNTIF('Data-Qtr4'!F104,"Yes, reported NO difficulty swallowing medicines"))),"")</f>
        <v/>
      </c>
      <c r="G105" s="168" t="str">
        <f>IF(M105=1,IF('Data-Qtr4'!P104,0.1,IF(ISBLANK('Data-Qtr4'!G104),"",(COUNTIF('Data-Qtr4'!G104,"Yes")+(0.1*COUNTIF('Data-Qtr4'!G104,"N/A"))))),"")</f>
        <v/>
      </c>
      <c r="H105" s="169" t="str">
        <f>IF(M105=1,IF('Data-Qtr4'!Q104,0.1,IF(ISBLANK('Data-Qtr4'!H104),"",((COUNTIF('Data-Qtr4'!H104,"Yes")+(0.1*COUNTIF('Data-Qtr4'!H104,"N/A")))))),"")</f>
        <v/>
      </c>
      <c r="I105" s="173" t="str">
        <f>IF(M105=1,IF(ISBLANK('Data-Qtr4'!I104),"",(COUNTIF('Data-Qtr4'!I104,"Yes")+(0.1*COUNTIF('Data-Qtr4'!I104,"N/A")))),"")</f>
        <v/>
      </c>
      <c r="J105" s="173" t="str">
        <f>IF(M105=1,IF(ISBLANK('Data-Qtr4'!J104),"",(COUNTIF('Data-Qtr4'!J104,"Yes")+(0.1*COUNTIF('Data-Qtr4'!J104,"N/A")))),"")</f>
        <v/>
      </c>
      <c r="K105" s="174" t="str">
        <f>IF(M105=1,IF(ISBLANK('Data-Qtr4'!K104),"",(COUNTIF('Data-Qtr4'!K104,"Yes")+(0.1*COUNTIF('Data-Qtr4'!K104,"N/A")))),"")</f>
        <v/>
      </c>
      <c r="L105" s="149">
        <f>COUNTIF('Data-Qtr4'!C104:K104,"")</f>
        <v>9</v>
      </c>
      <c r="M105" s="74">
        <f>IF('Data-Qtr4'!R104,"",IF(L105&lt;9,1,0))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IF(M106=1,IF('Data-Qtr4'!C105="","",(COUNTIF('Data-Qtr4'!C105,"Yes")+(0.1*COUNTIF('Data-Qtr4'!C105,"N/A")))),"")</f>
        <v/>
      </c>
      <c r="D106" s="172" t="str">
        <f>IF(M106=1,IF(ISBLANK('Data-Qtr4'!D105),"",(COUNTIF('Data-Qtr4'!D105,"Yes")+(0.1*COUNTIF('Data-Qtr4'!D105,"N/A")))),"")</f>
        <v/>
      </c>
      <c r="E106" s="172" t="str">
        <f>IF(M106=1,IF(ISBLANK('Data-Qtr4'!E105),"",(10*COUNTIF('Data-Qtr4'!E105,"Yes, nominated to self-administer")+COUNTIF('Data-Qtr4'!E105,"Yes, nominated NOT to self-administer"))),"")</f>
        <v/>
      </c>
      <c r="F106" s="172" t="str">
        <f>IF(M106=1,IF(ISBLANK('Data-Qtr4'!F105),"",(10*COUNTIF('Data-Qtr4'!F105,"Yes, reported difficulty swallowing medicines")+COUNTIF('Data-Qtr4'!F105,"Yes, reported NO difficulty swallowing medicines"))),"")</f>
        <v/>
      </c>
      <c r="G106" s="168" t="str">
        <f>IF(M106=1,IF('Data-Qtr4'!P105,0.1,IF(ISBLANK('Data-Qtr4'!G105),"",(COUNTIF('Data-Qtr4'!G105,"Yes")+(0.1*COUNTIF('Data-Qtr4'!G105,"N/A"))))),"")</f>
        <v/>
      </c>
      <c r="H106" s="169" t="str">
        <f>IF(M106=1,IF('Data-Qtr4'!Q105,0.1,IF(ISBLANK('Data-Qtr4'!H105),"",((COUNTIF('Data-Qtr4'!H105,"Yes")+(0.1*COUNTIF('Data-Qtr4'!H105,"N/A")))))),"")</f>
        <v/>
      </c>
      <c r="I106" s="173" t="str">
        <f>IF(M106=1,IF(ISBLANK('Data-Qtr4'!I105),"",(COUNTIF('Data-Qtr4'!I105,"Yes")+(0.1*COUNTIF('Data-Qtr4'!I105,"N/A")))),"")</f>
        <v/>
      </c>
      <c r="J106" s="173" t="str">
        <f>IF(M106=1,IF(ISBLANK('Data-Qtr4'!J105),"",(COUNTIF('Data-Qtr4'!J105,"Yes")+(0.1*COUNTIF('Data-Qtr4'!J105,"N/A")))),"")</f>
        <v/>
      </c>
      <c r="K106" s="174" t="str">
        <f>IF(M106=1,IF(ISBLANK('Data-Qtr4'!K105),"",(COUNTIF('Data-Qtr4'!K105,"Yes")+(0.1*COUNTIF('Data-Qtr4'!K105,"N/A")))),"")</f>
        <v/>
      </c>
      <c r="L106" s="119">
        <f>COUNTIF('Data-Qtr4'!C105:K105,"")</f>
        <v>9</v>
      </c>
      <c r="M106" s="74">
        <f>IF('Data-Qtr4'!R105,"",IF(L106&lt;9,1,0))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IF(M107=1,IF('Data-Qtr4'!C106="","",(COUNTIF('Data-Qtr4'!C106,"Yes")+(0.1*COUNTIF('Data-Qtr4'!C106,"N/A")))),"")</f>
        <v/>
      </c>
      <c r="D107" s="172" t="str">
        <f>IF(M107=1,IF(ISBLANK('Data-Qtr4'!D106),"",(COUNTIF('Data-Qtr4'!D106,"Yes")+(0.1*COUNTIF('Data-Qtr4'!D106,"N/A")))),"")</f>
        <v/>
      </c>
      <c r="E107" s="172" t="str">
        <f>IF(M107=1,IF(ISBLANK('Data-Qtr4'!E106),"",(10*COUNTIF('Data-Qtr4'!E106,"Yes, nominated to self-administer")+COUNTIF('Data-Qtr4'!E106,"Yes, nominated NOT to self-administer"))),"")</f>
        <v/>
      </c>
      <c r="F107" s="172" t="str">
        <f>IF(M107=1,IF(ISBLANK('Data-Qtr4'!F106),"",(10*COUNTIF('Data-Qtr4'!F106,"Yes, reported difficulty swallowing medicines")+COUNTIF('Data-Qtr4'!F106,"Yes, reported NO difficulty swallowing medicines"))),"")</f>
        <v/>
      </c>
      <c r="G107" s="168" t="str">
        <f>IF(M107=1,IF('Data-Qtr4'!P106,0.1,IF(ISBLANK('Data-Qtr4'!G106),"",(COUNTIF('Data-Qtr4'!G106,"Yes")+(0.1*COUNTIF('Data-Qtr4'!G106,"N/A"))))),"")</f>
        <v/>
      </c>
      <c r="H107" s="169" t="str">
        <f>IF(M107=1,IF('Data-Qtr4'!Q106,0.1,IF(ISBLANK('Data-Qtr4'!H106),"",((COUNTIF('Data-Qtr4'!H106,"Yes")+(0.1*COUNTIF('Data-Qtr4'!H106,"N/A")))))),"")</f>
        <v/>
      </c>
      <c r="I107" s="173" t="str">
        <f>IF(M107=1,IF(ISBLANK('Data-Qtr4'!I106),"",(COUNTIF('Data-Qtr4'!I106,"Yes")+(0.1*COUNTIF('Data-Qtr4'!I106,"N/A")))),"")</f>
        <v/>
      </c>
      <c r="J107" s="173" t="str">
        <f>IF(M107=1,IF(ISBLANK('Data-Qtr4'!J106),"",(COUNTIF('Data-Qtr4'!J106,"Yes")+(0.1*COUNTIF('Data-Qtr4'!J106,"N/A")))),"")</f>
        <v/>
      </c>
      <c r="K107" s="174" t="str">
        <f>IF(M107=1,IF(ISBLANK('Data-Qtr4'!K106),"",(COUNTIF('Data-Qtr4'!K106,"Yes")+(0.1*COUNTIF('Data-Qtr4'!K106,"N/A")))),"")</f>
        <v/>
      </c>
      <c r="L107" s="119">
        <f>COUNTIF('Data-Qtr4'!C106:K106,"")</f>
        <v>9</v>
      </c>
      <c r="M107" s="74">
        <f>IF('Data-Qtr4'!R106,"",IF(L107&lt;9,1,0))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IF(M108=1,IF('Data-Qtr4'!C107="","",(COUNTIF('Data-Qtr4'!C107,"Yes")+(0.1*COUNTIF('Data-Qtr4'!C107,"N/A")))),"")</f>
        <v/>
      </c>
      <c r="D108" s="172" t="str">
        <f>IF(M108=1,IF(ISBLANK('Data-Qtr4'!D107),"",(COUNTIF('Data-Qtr4'!D107,"Yes")+(0.1*COUNTIF('Data-Qtr4'!D107,"N/A")))),"")</f>
        <v/>
      </c>
      <c r="E108" s="172" t="str">
        <f>IF(M108=1,IF(ISBLANK('Data-Qtr4'!E107),"",(10*COUNTIF('Data-Qtr4'!E107,"Yes, nominated to self-administer")+COUNTIF('Data-Qtr4'!E107,"Yes, nominated NOT to self-administer"))),"")</f>
        <v/>
      </c>
      <c r="F108" s="172" t="str">
        <f>IF(M108=1,IF(ISBLANK('Data-Qtr4'!F107),"",(10*COUNTIF('Data-Qtr4'!F107,"Yes, reported difficulty swallowing medicines")+COUNTIF('Data-Qtr4'!F107,"Yes, reported NO difficulty swallowing medicines"))),"")</f>
        <v/>
      </c>
      <c r="G108" s="168" t="str">
        <f>IF(M108=1,IF('Data-Qtr4'!P107,0.1,IF(ISBLANK('Data-Qtr4'!G107),"",(COUNTIF('Data-Qtr4'!G107,"Yes")+(0.1*COUNTIF('Data-Qtr4'!G107,"N/A"))))),"")</f>
        <v/>
      </c>
      <c r="H108" s="169" t="str">
        <f>IF(M108=1,IF('Data-Qtr4'!Q107,0.1,IF(ISBLANK('Data-Qtr4'!H107),"",((COUNTIF('Data-Qtr4'!H107,"Yes")+(0.1*COUNTIF('Data-Qtr4'!H107,"N/A")))))),"")</f>
        <v/>
      </c>
      <c r="I108" s="173" t="str">
        <f>IF(M108=1,IF(ISBLANK('Data-Qtr4'!I107),"",(COUNTIF('Data-Qtr4'!I107,"Yes")+(0.1*COUNTIF('Data-Qtr4'!I107,"N/A")))),"")</f>
        <v/>
      </c>
      <c r="J108" s="173" t="str">
        <f>IF(M108=1,IF(ISBLANK('Data-Qtr4'!J107),"",(COUNTIF('Data-Qtr4'!J107,"Yes")+(0.1*COUNTIF('Data-Qtr4'!J107,"N/A")))),"")</f>
        <v/>
      </c>
      <c r="K108" s="174" t="str">
        <f>IF(M108=1,IF(ISBLANK('Data-Qtr4'!K107),"",(COUNTIF('Data-Qtr4'!K107,"Yes")+(0.1*COUNTIF('Data-Qtr4'!K107,"N/A")))),"")</f>
        <v/>
      </c>
      <c r="L108" s="119">
        <f>COUNTIF('Data-Qtr4'!C107:K107,"")</f>
        <v>9</v>
      </c>
      <c r="M108" s="74">
        <f>IF('Data-Qtr4'!R107,"",IF(L108&lt;9,1,0))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IF(M109=1,IF('Data-Qtr4'!C108="","",(COUNTIF('Data-Qtr4'!C108,"Yes")+(0.1*COUNTIF('Data-Qtr4'!C108,"N/A")))),"")</f>
        <v/>
      </c>
      <c r="D109" s="172" t="str">
        <f>IF(M109=1,IF(ISBLANK('Data-Qtr4'!D108),"",(COUNTIF('Data-Qtr4'!D108,"Yes")+(0.1*COUNTIF('Data-Qtr4'!D108,"N/A")))),"")</f>
        <v/>
      </c>
      <c r="E109" s="172" t="str">
        <f>IF(M109=1,IF(ISBLANK('Data-Qtr4'!E108),"",(10*COUNTIF('Data-Qtr4'!E108,"Yes, nominated to self-administer")+COUNTIF('Data-Qtr4'!E108,"Yes, nominated NOT to self-administer"))),"")</f>
        <v/>
      </c>
      <c r="F109" s="172" t="str">
        <f>IF(M109=1,IF(ISBLANK('Data-Qtr4'!F108),"",(10*COUNTIF('Data-Qtr4'!F108,"Yes, reported difficulty swallowing medicines")+COUNTIF('Data-Qtr4'!F108,"Yes, reported NO difficulty swallowing medicines"))),"")</f>
        <v/>
      </c>
      <c r="G109" s="168" t="str">
        <f>IF(M109=1,IF('Data-Qtr4'!P108,0.1,IF(ISBLANK('Data-Qtr4'!G108),"",(COUNTIF('Data-Qtr4'!G108,"Yes")+(0.1*COUNTIF('Data-Qtr4'!G108,"N/A"))))),"")</f>
        <v/>
      </c>
      <c r="H109" s="169" t="str">
        <f>IF(M109=1,IF('Data-Qtr4'!Q108,0.1,IF(ISBLANK('Data-Qtr4'!H108),"",((COUNTIF('Data-Qtr4'!H108,"Yes")+(0.1*COUNTIF('Data-Qtr4'!H108,"N/A")))))),"")</f>
        <v/>
      </c>
      <c r="I109" s="173" t="str">
        <f>IF(M109=1,IF(ISBLANK('Data-Qtr4'!I108),"",(COUNTIF('Data-Qtr4'!I108,"Yes")+(0.1*COUNTIF('Data-Qtr4'!I108,"N/A")))),"")</f>
        <v/>
      </c>
      <c r="J109" s="173" t="str">
        <f>IF(M109=1,IF(ISBLANK('Data-Qtr4'!J108),"",(COUNTIF('Data-Qtr4'!J108,"Yes")+(0.1*COUNTIF('Data-Qtr4'!J108,"N/A")))),"")</f>
        <v/>
      </c>
      <c r="K109" s="174" t="str">
        <f>IF(M109=1,IF(ISBLANK('Data-Qtr4'!K108),"",(COUNTIF('Data-Qtr4'!K108,"Yes")+(0.1*COUNTIF('Data-Qtr4'!K108,"N/A")))),"")</f>
        <v/>
      </c>
      <c r="L109" s="119">
        <f>COUNTIF('Data-Qtr4'!C108:K108,"")</f>
        <v>9</v>
      </c>
      <c r="M109" s="74">
        <f>IF('Data-Qtr4'!R108,"",IF(L109&lt;9,1,0))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IF(M110=1,IF('Data-Qtr4'!C109="","",(COUNTIF('Data-Qtr4'!C109,"Yes")+(0.1*COUNTIF('Data-Qtr4'!C109,"N/A")))),"")</f>
        <v/>
      </c>
      <c r="D110" s="172" t="str">
        <f>IF(M110=1,IF(ISBLANK('Data-Qtr4'!D109),"",(COUNTIF('Data-Qtr4'!D109,"Yes")+(0.1*COUNTIF('Data-Qtr4'!D109,"N/A")))),"")</f>
        <v/>
      </c>
      <c r="E110" s="172" t="str">
        <f>IF(M110=1,IF(ISBLANK('Data-Qtr4'!E109),"",(10*COUNTIF('Data-Qtr4'!E109,"Yes, nominated to self-administer")+COUNTIF('Data-Qtr4'!E109,"Yes, nominated NOT to self-administer"))),"")</f>
        <v/>
      </c>
      <c r="F110" s="172" t="str">
        <f>IF(M110=1,IF(ISBLANK('Data-Qtr4'!F109),"",(10*COUNTIF('Data-Qtr4'!F109,"Yes, reported difficulty swallowing medicines")+COUNTIF('Data-Qtr4'!F109,"Yes, reported NO difficulty swallowing medicines"))),"")</f>
        <v/>
      </c>
      <c r="G110" s="168" t="str">
        <f>IF(M110=1,IF('Data-Qtr4'!P109,0.1,IF(ISBLANK('Data-Qtr4'!G109),"",(COUNTIF('Data-Qtr4'!G109,"Yes")+(0.1*COUNTIF('Data-Qtr4'!G109,"N/A"))))),"")</f>
        <v/>
      </c>
      <c r="H110" s="169" t="str">
        <f>IF(M110=1,IF('Data-Qtr4'!Q109,0.1,IF(ISBLANK('Data-Qtr4'!H109),"",((COUNTIF('Data-Qtr4'!H109,"Yes")+(0.1*COUNTIF('Data-Qtr4'!H109,"N/A")))))),"")</f>
        <v/>
      </c>
      <c r="I110" s="173" t="str">
        <f>IF(M110=1,IF(ISBLANK('Data-Qtr4'!I109),"",(COUNTIF('Data-Qtr4'!I109,"Yes")+(0.1*COUNTIF('Data-Qtr4'!I109,"N/A")))),"")</f>
        <v/>
      </c>
      <c r="J110" s="173" t="str">
        <f>IF(M110=1,IF(ISBLANK('Data-Qtr4'!J109),"",(COUNTIF('Data-Qtr4'!J109,"Yes")+(0.1*COUNTIF('Data-Qtr4'!J109,"N/A")))),"")</f>
        <v/>
      </c>
      <c r="K110" s="174" t="str">
        <f>IF(M110=1,IF(ISBLANK('Data-Qtr4'!K109),"",(COUNTIF('Data-Qtr4'!K109,"Yes")+(0.1*COUNTIF('Data-Qtr4'!K109,"N/A")))),"")</f>
        <v/>
      </c>
      <c r="L110" s="119">
        <f>COUNTIF('Data-Qtr4'!C109:K109,"")</f>
        <v>9</v>
      </c>
      <c r="M110" s="74">
        <f>IF('Data-Qtr4'!R109,"",IF(L110&lt;9,1,0))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IF(M111=1,IF('Data-Qtr4'!C110="","",(COUNTIF('Data-Qtr4'!C110,"Yes")+(0.1*COUNTIF('Data-Qtr4'!C110,"N/A")))),"")</f>
        <v/>
      </c>
      <c r="D111" s="172" t="str">
        <f>IF(M111=1,IF(ISBLANK('Data-Qtr4'!D110),"",(COUNTIF('Data-Qtr4'!D110,"Yes")+(0.1*COUNTIF('Data-Qtr4'!D110,"N/A")))),"")</f>
        <v/>
      </c>
      <c r="E111" s="172" t="str">
        <f>IF(M111=1,IF(ISBLANK('Data-Qtr4'!E110),"",(10*COUNTIF('Data-Qtr4'!E110,"Yes, nominated to self-administer")+COUNTIF('Data-Qtr4'!E110,"Yes, nominated NOT to self-administer"))),"")</f>
        <v/>
      </c>
      <c r="F111" s="172" t="str">
        <f>IF(M111=1,IF(ISBLANK('Data-Qtr4'!F110),"",(10*COUNTIF('Data-Qtr4'!F110,"Yes, reported difficulty swallowing medicines")+COUNTIF('Data-Qtr4'!F110,"Yes, reported NO difficulty swallowing medicines"))),"")</f>
        <v/>
      </c>
      <c r="G111" s="168" t="str">
        <f>IF(M111=1,IF('Data-Qtr4'!P110,0.1,IF(ISBLANK('Data-Qtr4'!G110),"",(COUNTIF('Data-Qtr4'!G110,"Yes")+(0.1*COUNTIF('Data-Qtr4'!G110,"N/A"))))),"")</f>
        <v/>
      </c>
      <c r="H111" s="169" t="str">
        <f>IF(M111=1,IF('Data-Qtr4'!Q110,0.1,IF(ISBLANK('Data-Qtr4'!H110),"",((COUNTIF('Data-Qtr4'!H110,"Yes")+(0.1*COUNTIF('Data-Qtr4'!H110,"N/A")))))),"")</f>
        <v/>
      </c>
      <c r="I111" s="173" t="str">
        <f>IF(M111=1,IF(ISBLANK('Data-Qtr4'!I110),"",(COUNTIF('Data-Qtr4'!I110,"Yes")+(0.1*COUNTIF('Data-Qtr4'!I110,"N/A")))),"")</f>
        <v/>
      </c>
      <c r="J111" s="173" t="str">
        <f>IF(M111=1,IF(ISBLANK('Data-Qtr4'!J110),"",(COUNTIF('Data-Qtr4'!J110,"Yes")+(0.1*COUNTIF('Data-Qtr4'!J110,"N/A")))),"")</f>
        <v/>
      </c>
      <c r="K111" s="174" t="str">
        <f>IF(M111=1,IF(ISBLANK('Data-Qtr4'!K110),"",(COUNTIF('Data-Qtr4'!K110,"Yes")+(0.1*COUNTIF('Data-Qtr4'!K110,"N/A")))),"")</f>
        <v/>
      </c>
      <c r="L111" s="119">
        <f>COUNTIF('Data-Qtr4'!C110:K110,"")</f>
        <v>9</v>
      </c>
      <c r="M111" s="74">
        <f>IF('Data-Qtr4'!R110,"",IF(L111&lt;9,1,0))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IF(M112=1,IF('Data-Qtr4'!C111="","",(COUNTIF('Data-Qtr4'!C111,"Yes")+(0.1*COUNTIF('Data-Qtr4'!C111,"N/A")))),"")</f>
        <v/>
      </c>
      <c r="D112" s="172" t="str">
        <f>IF(M112=1,IF(ISBLANK('Data-Qtr4'!D111),"",(COUNTIF('Data-Qtr4'!D111,"Yes")+(0.1*COUNTIF('Data-Qtr4'!D111,"N/A")))),"")</f>
        <v/>
      </c>
      <c r="E112" s="172" t="str">
        <f>IF(M112=1,IF(ISBLANK('Data-Qtr4'!E111),"",(10*COUNTIF('Data-Qtr4'!E111,"Yes, nominated to self-administer")+COUNTIF('Data-Qtr4'!E111,"Yes, nominated NOT to self-administer"))),"")</f>
        <v/>
      </c>
      <c r="F112" s="172" t="str">
        <f>IF(M112=1,IF(ISBLANK('Data-Qtr4'!F111),"",(10*COUNTIF('Data-Qtr4'!F111,"Yes, reported difficulty swallowing medicines")+COUNTIF('Data-Qtr4'!F111,"Yes, reported NO difficulty swallowing medicines"))),"")</f>
        <v/>
      </c>
      <c r="G112" s="168" t="str">
        <f>IF(M112=1,IF('Data-Qtr4'!P111,0.1,IF(ISBLANK('Data-Qtr4'!G111),"",(COUNTIF('Data-Qtr4'!G111,"Yes")+(0.1*COUNTIF('Data-Qtr4'!G111,"N/A"))))),"")</f>
        <v/>
      </c>
      <c r="H112" s="169" t="str">
        <f>IF(M112=1,IF('Data-Qtr4'!Q111,0.1,IF(ISBLANK('Data-Qtr4'!H111),"",((COUNTIF('Data-Qtr4'!H111,"Yes")+(0.1*COUNTIF('Data-Qtr4'!H111,"N/A")))))),"")</f>
        <v/>
      </c>
      <c r="I112" s="173" t="str">
        <f>IF(M112=1,IF(ISBLANK('Data-Qtr4'!I111),"",(COUNTIF('Data-Qtr4'!I111,"Yes")+(0.1*COUNTIF('Data-Qtr4'!I111,"N/A")))),"")</f>
        <v/>
      </c>
      <c r="J112" s="173" t="str">
        <f>IF(M112=1,IF(ISBLANK('Data-Qtr4'!J111),"",(COUNTIF('Data-Qtr4'!J111,"Yes")+(0.1*COUNTIF('Data-Qtr4'!J111,"N/A")))),"")</f>
        <v/>
      </c>
      <c r="K112" s="174" t="str">
        <f>IF(M112=1,IF(ISBLANK('Data-Qtr4'!K111),"",(COUNTIF('Data-Qtr4'!K111,"Yes")+(0.1*COUNTIF('Data-Qtr4'!K111,"N/A")))),"")</f>
        <v/>
      </c>
      <c r="L112" s="119">
        <f>COUNTIF('Data-Qtr4'!C111:K111,"")</f>
        <v>9</v>
      </c>
      <c r="M112" s="74">
        <f>IF('Data-Qtr4'!R111,"",IF(L112&lt;9,1,0))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IF(M113=1,IF('Data-Qtr4'!C112="","",(COUNTIF('Data-Qtr4'!C112,"Yes")+(0.1*COUNTIF('Data-Qtr4'!C112,"N/A")))),"")</f>
        <v/>
      </c>
      <c r="D113" s="172" t="str">
        <f>IF(M113=1,IF(ISBLANK('Data-Qtr4'!D112),"",(COUNTIF('Data-Qtr4'!D112,"Yes")+(0.1*COUNTIF('Data-Qtr4'!D112,"N/A")))),"")</f>
        <v/>
      </c>
      <c r="E113" s="172" t="str">
        <f>IF(M113=1,IF(ISBLANK('Data-Qtr4'!E112),"",(10*COUNTIF('Data-Qtr4'!E112,"Yes, nominated to self-administer")+COUNTIF('Data-Qtr4'!E112,"Yes, nominated NOT to self-administer"))),"")</f>
        <v/>
      </c>
      <c r="F113" s="172" t="str">
        <f>IF(M113=1,IF(ISBLANK('Data-Qtr4'!F112),"",(10*COUNTIF('Data-Qtr4'!F112,"Yes, reported difficulty swallowing medicines")+COUNTIF('Data-Qtr4'!F112,"Yes, reported NO difficulty swallowing medicines"))),"")</f>
        <v/>
      </c>
      <c r="G113" s="168" t="str">
        <f>IF(M113=1,IF('Data-Qtr4'!P112,0.1,IF(ISBLANK('Data-Qtr4'!G112),"",(COUNTIF('Data-Qtr4'!G112,"Yes")+(0.1*COUNTIF('Data-Qtr4'!G112,"N/A"))))),"")</f>
        <v/>
      </c>
      <c r="H113" s="169" t="str">
        <f>IF(M113=1,IF('Data-Qtr4'!Q112,0.1,IF(ISBLANK('Data-Qtr4'!H112),"",((COUNTIF('Data-Qtr4'!H112,"Yes")+(0.1*COUNTIF('Data-Qtr4'!H112,"N/A")))))),"")</f>
        <v/>
      </c>
      <c r="I113" s="173" t="str">
        <f>IF(M113=1,IF(ISBLANK('Data-Qtr4'!I112),"",(COUNTIF('Data-Qtr4'!I112,"Yes")+(0.1*COUNTIF('Data-Qtr4'!I112,"N/A")))),"")</f>
        <v/>
      </c>
      <c r="J113" s="173" t="str">
        <f>IF(M113=1,IF(ISBLANK('Data-Qtr4'!J112),"",(COUNTIF('Data-Qtr4'!J112,"Yes")+(0.1*COUNTIF('Data-Qtr4'!J112,"N/A")))),"")</f>
        <v/>
      </c>
      <c r="K113" s="174" t="str">
        <f>IF(M113=1,IF(ISBLANK('Data-Qtr4'!K112),"",(COUNTIF('Data-Qtr4'!K112,"Yes")+(0.1*COUNTIF('Data-Qtr4'!K112,"N/A")))),"")</f>
        <v/>
      </c>
      <c r="L113" s="119">
        <f>COUNTIF('Data-Qtr4'!C112:K112,"")</f>
        <v>9</v>
      </c>
      <c r="M113" s="74">
        <f>IF('Data-Qtr4'!R112,"",IF(L113&lt;9,1,0))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IF(M114=1,IF('Data-Qtr4'!C113="","",(COUNTIF('Data-Qtr4'!C113,"Yes")+(0.1*COUNTIF('Data-Qtr4'!C113,"N/A")))),"")</f>
        <v/>
      </c>
      <c r="D114" s="172" t="str">
        <f>IF(M114=1,IF(ISBLANK('Data-Qtr4'!D113),"",(COUNTIF('Data-Qtr4'!D113,"Yes")+(0.1*COUNTIF('Data-Qtr4'!D113,"N/A")))),"")</f>
        <v/>
      </c>
      <c r="E114" s="172" t="str">
        <f>IF(M114=1,IF(ISBLANK('Data-Qtr4'!E113),"",(10*COUNTIF('Data-Qtr4'!E113,"Yes, nominated to self-administer")+COUNTIF('Data-Qtr4'!E113,"Yes, nominated NOT to self-administer"))),"")</f>
        <v/>
      </c>
      <c r="F114" s="172" t="str">
        <f>IF(M114=1,IF(ISBLANK('Data-Qtr4'!F113),"",(10*COUNTIF('Data-Qtr4'!F113,"Yes, reported difficulty swallowing medicines")+COUNTIF('Data-Qtr4'!F113,"Yes, reported NO difficulty swallowing medicines"))),"")</f>
        <v/>
      </c>
      <c r="G114" s="168" t="str">
        <f>IF(M114=1,IF('Data-Qtr4'!P113,0.1,IF(ISBLANK('Data-Qtr4'!G113),"",(COUNTIF('Data-Qtr4'!G113,"Yes")+(0.1*COUNTIF('Data-Qtr4'!G113,"N/A"))))),"")</f>
        <v/>
      </c>
      <c r="H114" s="169" t="str">
        <f>IF(M114=1,IF('Data-Qtr4'!Q113,0.1,IF(ISBLANK('Data-Qtr4'!H113),"",((COUNTIF('Data-Qtr4'!H113,"Yes")+(0.1*COUNTIF('Data-Qtr4'!H113,"N/A")))))),"")</f>
        <v/>
      </c>
      <c r="I114" s="173" t="str">
        <f>IF(M114=1,IF(ISBLANK('Data-Qtr4'!I113),"",(COUNTIF('Data-Qtr4'!I113,"Yes")+(0.1*COUNTIF('Data-Qtr4'!I113,"N/A")))),"")</f>
        <v/>
      </c>
      <c r="J114" s="173" t="str">
        <f>IF(M114=1,IF(ISBLANK('Data-Qtr4'!J113),"",(COUNTIF('Data-Qtr4'!J113,"Yes")+(0.1*COUNTIF('Data-Qtr4'!J113,"N/A")))),"")</f>
        <v/>
      </c>
      <c r="K114" s="174" t="str">
        <f>IF(M114=1,IF(ISBLANK('Data-Qtr4'!K113),"",(COUNTIF('Data-Qtr4'!K113,"Yes")+(0.1*COUNTIF('Data-Qtr4'!K113,"N/A")))),"")</f>
        <v/>
      </c>
      <c r="L114" s="119">
        <f>COUNTIF('Data-Qtr4'!C113:K113,"")</f>
        <v>9</v>
      </c>
      <c r="M114" s="74">
        <f>IF('Data-Qtr4'!R113,"",IF(L114&lt;9,1,0))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IF(M115=1,IF('Data-Qtr4'!C114="","",(COUNTIF('Data-Qtr4'!C114,"Yes")+(0.1*COUNTIF('Data-Qtr4'!C114,"N/A")))),"")</f>
        <v/>
      </c>
      <c r="D115" s="172" t="str">
        <f>IF(M115=1,IF(ISBLANK('Data-Qtr4'!D114),"",(COUNTIF('Data-Qtr4'!D114,"Yes")+(0.1*COUNTIF('Data-Qtr4'!D114,"N/A")))),"")</f>
        <v/>
      </c>
      <c r="E115" s="172" t="str">
        <f>IF(M115=1,IF(ISBLANK('Data-Qtr4'!E114),"",(10*COUNTIF('Data-Qtr4'!E114,"Yes, nominated to self-administer")+COUNTIF('Data-Qtr4'!E114,"Yes, nominated NOT to self-administer"))),"")</f>
        <v/>
      </c>
      <c r="F115" s="172" t="str">
        <f>IF(M115=1,IF(ISBLANK('Data-Qtr4'!F114),"",(10*COUNTIF('Data-Qtr4'!F114,"Yes, reported difficulty swallowing medicines")+COUNTIF('Data-Qtr4'!F114,"Yes, reported NO difficulty swallowing medicines"))),"")</f>
        <v/>
      </c>
      <c r="G115" s="168" t="str">
        <f>IF(M115=1,IF('Data-Qtr4'!P114,0.1,IF(ISBLANK('Data-Qtr4'!G114),"",(COUNTIF('Data-Qtr4'!G114,"Yes")+(0.1*COUNTIF('Data-Qtr4'!G114,"N/A"))))),"")</f>
        <v/>
      </c>
      <c r="H115" s="169" t="str">
        <f>IF(M115=1,IF('Data-Qtr4'!Q114,0.1,IF(ISBLANK('Data-Qtr4'!H114),"",((COUNTIF('Data-Qtr4'!H114,"Yes")+(0.1*COUNTIF('Data-Qtr4'!H114,"N/A")))))),"")</f>
        <v/>
      </c>
      <c r="I115" s="173" t="str">
        <f>IF(M115=1,IF(ISBLANK('Data-Qtr4'!I114),"",(COUNTIF('Data-Qtr4'!I114,"Yes")+(0.1*COUNTIF('Data-Qtr4'!I114,"N/A")))),"")</f>
        <v/>
      </c>
      <c r="J115" s="173" t="str">
        <f>IF(M115=1,IF(ISBLANK('Data-Qtr4'!J114),"",(COUNTIF('Data-Qtr4'!J114,"Yes")+(0.1*COUNTIF('Data-Qtr4'!J114,"N/A")))),"")</f>
        <v/>
      </c>
      <c r="K115" s="174" t="str">
        <f>IF(M115=1,IF(ISBLANK('Data-Qtr4'!K114),"",(COUNTIF('Data-Qtr4'!K114,"Yes")+(0.1*COUNTIF('Data-Qtr4'!K114,"N/A")))),"")</f>
        <v/>
      </c>
      <c r="L115" s="149">
        <f>COUNTIF('Data-Qtr4'!C114:K114,"")</f>
        <v>9</v>
      </c>
      <c r="M115" s="75">
        <f>IF('Data-Qtr4'!R114,"",IF(L115&lt;9,1,0))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algorithmName="SHA-512" hashValue="r13/LpkjuK25Yp7P/vxug1RoVjBJV8NFGoHQSsFoVd+I7deYjIhWdgWvOVfng3xAx4+/tEGm4Tp3Sj3fE2V1cw==" saltValue="QOddYvq1bA0irPaNDJnweA==" spinCount="100000" sheet="1" selectLockedCells="1" selectUnlockedCells="1"/>
  <mergeCells count="4">
    <mergeCell ref="P4:P11"/>
    <mergeCell ref="G8:G9"/>
    <mergeCell ref="J8:J10"/>
    <mergeCell ref="M8:M1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2E1570-CA2F-4EAC-827F-3098191A2886}">
  <sheetPr codeName="Sheet18"/>
  <dimension ref="A1:W130"/>
  <sheetViews>
    <sheetView topLeftCell="A71" workbookViewId="0">
      <selection activeCell="G116" sqref="G116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IF(ISBLANK('Data-Qtr5'!C9), "", 'Data-Qtr5'!C9)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IF(ISBLANK('Data-Qtr5'!$C$7), "", 'Data-Qtr5'!$C$7)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IF(M16=1,IF('Data-Qtr5'!C15="","",(COUNTIF('Data-Qtr5'!C15,"Yes")+(0.1*COUNTIF('Data-Qtr5'!C15,"N/A")))),"")</f>
        <v/>
      </c>
      <c r="D16" s="172" t="str">
        <f>IF(M16=1,IF(ISBLANK('Data-Qtr5'!D15),"",(COUNTIF('Data-Qtr5'!D15,"Yes")+(0.1*COUNTIF('Data-Qtr5'!D15,"N/A")))),"")</f>
        <v/>
      </c>
      <c r="E16" s="172" t="str">
        <f>IF(M16=1,IF(ISBLANK('Data-Qtr5'!E15),"",(10*COUNTIF('Data-Qtr5'!E15,"Yes, nominated to self-administer")+COUNTIF('Data-Qtr5'!E15,"Yes, nominated NOT to self-administer"))),"")</f>
        <v/>
      </c>
      <c r="F16" s="172" t="str">
        <f>IF(M16=1,IF(ISBLANK('Data-Qtr5'!F15),"",(10*COUNTIF('Data-Qtr5'!F15,"Yes, reported difficulty swallowing medicines")+COUNTIF('Data-Qtr5'!F15,"Yes, reported NO difficulty swallowing medicines"))),"")</f>
        <v/>
      </c>
      <c r="G16" s="168" t="str">
        <f>IF(M16=1,IF('Data-Qtr5'!P15,0.1,IF(ISBLANK('Data-Qtr5'!G15),"",(COUNTIF('Data-Qtr5'!G15,"Yes")+(0.1*COUNTIF('Data-Qtr5'!G15,"N/A"))))),"")</f>
        <v/>
      </c>
      <c r="H16" s="169" t="str">
        <f>IF(M16=1,IF('Data-Qtr5'!Q15,0.1,IF(ISBLANK('Data-Qtr5'!H15),"",((COUNTIF('Data-Qtr5'!H15,"Yes")+(0.1*COUNTIF('Data-Qtr5'!H15,"N/A")))))),"")</f>
        <v/>
      </c>
      <c r="I16" s="173" t="str">
        <f>IF(M16=1,IF(ISBLANK('Data-Qtr5'!I15),"",(COUNTIF('Data-Qtr5'!I15,"Yes")+(0.1*COUNTIF('Data-Qtr5'!I15,"N/A")))),"")</f>
        <v/>
      </c>
      <c r="J16" s="173" t="str">
        <f>IF(M16=1,IF(ISBLANK('Data-Qtr5'!J15),"",(COUNTIF('Data-Qtr5'!J15,"Yes")+(0.1*COUNTIF('Data-Qtr5'!J15,"N/A")))),"")</f>
        <v/>
      </c>
      <c r="K16" s="174" t="str">
        <f>IF(M16=1,IF(ISBLANK('Data-Qtr5'!K15),"",(COUNTIF('Data-Qtr5'!K15,"Yes")+(0.1*COUNTIF('Data-Qtr5'!K15,"N/A")))),"")</f>
        <v/>
      </c>
      <c r="L16" s="148">
        <f>COUNTIF('Data-Qtr5'!C15:K15,"")</f>
        <v>9</v>
      </c>
      <c r="M16" s="73">
        <f>IF('Data-Qtr5'!R15,"",IF(L16&lt;9,1,0))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IF(M17=1,IF('Data-Qtr5'!C16="","",(COUNTIF('Data-Qtr5'!C16,"Yes")+(0.1*COUNTIF('Data-Qtr5'!C16,"N/A")))),"")</f>
        <v/>
      </c>
      <c r="D17" s="172" t="str">
        <f>IF(M17=1,IF(ISBLANK('Data-Qtr5'!D16),"",(COUNTIF('Data-Qtr5'!D16,"Yes")+(0.1*COUNTIF('Data-Qtr5'!D16,"N/A")))),"")</f>
        <v/>
      </c>
      <c r="E17" s="172" t="str">
        <f>IF(M17=1,IF(ISBLANK('Data-Qtr5'!E16),"",(10*COUNTIF('Data-Qtr5'!E16,"Yes, nominated to self-administer")+COUNTIF('Data-Qtr5'!E16,"Yes, nominated NOT to self-administer"))),"")</f>
        <v/>
      </c>
      <c r="F17" s="172" t="str">
        <f>IF(M17=1,IF(ISBLANK('Data-Qtr5'!F16),"",(10*COUNTIF('Data-Qtr5'!F16,"Yes, reported difficulty swallowing medicines")+COUNTIF('Data-Qtr5'!F16,"Yes, reported NO difficulty swallowing medicines"))),"")</f>
        <v/>
      </c>
      <c r="G17" s="168" t="str">
        <f>IF(M17=1,IF('Data-Qtr5'!P16,0.1,IF(ISBLANK('Data-Qtr5'!G16),"",(COUNTIF('Data-Qtr5'!G16,"Yes")+(0.1*COUNTIF('Data-Qtr5'!G16,"N/A"))))),"")</f>
        <v/>
      </c>
      <c r="H17" s="169" t="str">
        <f>IF(M17=1,IF('Data-Qtr5'!Q16,0.1,IF(ISBLANK('Data-Qtr5'!H16),"",((COUNTIF('Data-Qtr5'!H16,"Yes")+(0.1*COUNTIF('Data-Qtr5'!H16,"N/A")))))),"")</f>
        <v/>
      </c>
      <c r="I17" s="173" t="str">
        <f>IF(M17=1,IF(ISBLANK('Data-Qtr5'!I16),"",(COUNTIF('Data-Qtr5'!I16,"Yes")+(0.1*COUNTIF('Data-Qtr5'!I16,"N/A")))),"")</f>
        <v/>
      </c>
      <c r="J17" s="173" t="str">
        <f>IF(M17=1,IF(ISBLANK('Data-Qtr5'!J16),"",(COUNTIF('Data-Qtr5'!J16,"Yes")+(0.1*COUNTIF('Data-Qtr5'!J16,"N/A")))),"")</f>
        <v/>
      </c>
      <c r="K17" s="174" t="str">
        <f>IF(M17=1,IF(ISBLANK('Data-Qtr5'!K16),"",(COUNTIF('Data-Qtr5'!K16,"Yes")+(0.1*COUNTIF('Data-Qtr5'!K16,"N/A")))),"")</f>
        <v/>
      </c>
      <c r="L17" s="119">
        <f>COUNTIF('Data-Qtr5'!C16:K16,"")</f>
        <v>9</v>
      </c>
      <c r="M17" s="74">
        <f>IF('Data-Qtr5'!R16,"",IF(L17&lt;9,1,0))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IF(M18=1,IF('Data-Qtr5'!C17="","",(COUNTIF('Data-Qtr5'!C17,"Yes")+(0.1*COUNTIF('Data-Qtr5'!C17,"N/A")))),"")</f>
        <v/>
      </c>
      <c r="D18" s="172" t="str">
        <f>IF(M18=1,IF(ISBLANK('Data-Qtr5'!D17),"",(COUNTIF('Data-Qtr5'!D17,"Yes")+(0.1*COUNTIF('Data-Qtr5'!D17,"N/A")))),"")</f>
        <v/>
      </c>
      <c r="E18" s="172" t="str">
        <f>IF(M18=1,IF(ISBLANK('Data-Qtr5'!E17),"",(10*COUNTIF('Data-Qtr5'!E17,"Yes, nominated to self-administer")+COUNTIF('Data-Qtr5'!E17,"Yes, nominated NOT to self-administer"))),"")</f>
        <v/>
      </c>
      <c r="F18" s="172" t="str">
        <f>IF(M18=1,IF(ISBLANK('Data-Qtr5'!F17),"",(10*COUNTIF('Data-Qtr5'!F17,"Yes, reported difficulty swallowing medicines")+COUNTIF('Data-Qtr5'!F17,"Yes, reported NO difficulty swallowing medicines"))),"")</f>
        <v/>
      </c>
      <c r="G18" s="168" t="str">
        <f>IF(M18=1,IF('Data-Qtr5'!P17,0.1,IF(ISBLANK('Data-Qtr5'!G17),"",(COUNTIF('Data-Qtr5'!G17,"Yes")+(0.1*COUNTIF('Data-Qtr5'!G17,"N/A"))))),"")</f>
        <v/>
      </c>
      <c r="H18" s="169" t="str">
        <f>IF(M18=1,IF('Data-Qtr5'!Q17,0.1,IF(ISBLANK('Data-Qtr5'!H17),"",((COUNTIF('Data-Qtr5'!H17,"Yes")+(0.1*COUNTIF('Data-Qtr5'!H17,"N/A")))))),"")</f>
        <v/>
      </c>
      <c r="I18" s="173" t="str">
        <f>IF(M18=1,IF(ISBLANK('Data-Qtr5'!I17),"",(COUNTIF('Data-Qtr5'!I17,"Yes")+(0.1*COUNTIF('Data-Qtr5'!I17,"N/A")))),"")</f>
        <v/>
      </c>
      <c r="J18" s="173" t="str">
        <f>IF(M18=1,IF(ISBLANK('Data-Qtr5'!J17),"",(COUNTIF('Data-Qtr5'!J17,"Yes")+(0.1*COUNTIF('Data-Qtr5'!J17,"N/A")))),"")</f>
        <v/>
      </c>
      <c r="K18" s="174" t="str">
        <f>IF(M18=1,IF(ISBLANK('Data-Qtr5'!K17),"",(COUNTIF('Data-Qtr5'!K17,"Yes")+(0.1*COUNTIF('Data-Qtr5'!K17,"N/A")))),"")</f>
        <v/>
      </c>
      <c r="L18" s="119">
        <f>COUNTIF('Data-Qtr5'!C17:K17,"")</f>
        <v>9</v>
      </c>
      <c r="M18" s="74">
        <f>IF('Data-Qtr5'!R17,"",IF(L18&lt;9,1,0))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IF(M19=1,IF('Data-Qtr5'!C18="","",(COUNTIF('Data-Qtr5'!C18,"Yes")+(0.1*COUNTIF('Data-Qtr5'!C18,"N/A")))),"")</f>
        <v/>
      </c>
      <c r="D19" s="172" t="str">
        <f>IF(M19=1,IF(ISBLANK('Data-Qtr5'!D18),"",(COUNTIF('Data-Qtr5'!D18,"Yes")+(0.1*COUNTIF('Data-Qtr5'!D18,"N/A")))),"")</f>
        <v/>
      </c>
      <c r="E19" s="172" t="str">
        <f>IF(M19=1,IF(ISBLANK('Data-Qtr5'!E18),"",(10*COUNTIF('Data-Qtr5'!E18,"Yes, nominated to self-administer")+COUNTIF('Data-Qtr5'!E18,"Yes, nominated NOT to self-administer"))),"")</f>
        <v/>
      </c>
      <c r="F19" s="172" t="str">
        <f>IF(M19=1,IF(ISBLANK('Data-Qtr5'!F18),"",(10*COUNTIF('Data-Qtr5'!F18,"Yes, reported difficulty swallowing medicines")+COUNTIF('Data-Qtr5'!F18,"Yes, reported NO difficulty swallowing medicines"))),"")</f>
        <v/>
      </c>
      <c r="G19" s="168" t="str">
        <f>IF(M19=1,IF('Data-Qtr5'!P18,0.1,IF(ISBLANK('Data-Qtr5'!G18),"",(COUNTIF('Data-Qtr5'!G18,"Yes")+(0.1*COUNTIF('Data-Qtr5'!G18,"N/A"))))),"")</f>
        <v/>
      </c>
      <c r="H19" s="169" t="str">
        <f>IF(M19=1,IF('Data-Qtr5'!Q18,0.1,IF(ISBLANK('Data-Qtr5'!H18),"",((COUNTIF('Data-Qtr5'!H18,"Yes")+(0.1*COUNTIF('Data-Qtr5'!H18,"N/A")))))),"")</f>
        <v/>
      </c>
      <c r="I19" s="173" t="str">
        <f>IF(M19=1,IF(ISBLANK('Data-Qtr5'!I18),"",(COUNTIF('Data-Qtr5'!I18,"Yes")+(0.1*COUNTIF('Data-Qtr5'!I18,"N/A")))),"")</f>
        <v/>
      </c>
      <c r="J19" s="173" t="str">
        <f>IF(M19=1,IF(ISBLANK('Data-Qtr5'!J18),"",(COUNTIF('Data-Qtr5'!J18,"Yes")+(0.1*COUNTIF('Data-Qtr5'!J18,"N/A")))),"")</f>
        <v/>
      </c>
      <c r="K19" s="174" t="str">
        <f>IF(M19=1,IF(ISBLANK('Data-Qtr5'!K18),"",(COUNTIF('Data-Qtr5'!K18,"Yes")+(0.1*COUNTIF('Data-Qtr5'!K18,"N/A")))),"")</f>
        <v/>
      </c>
      <c r="L19" s="119">
        <f>COUNTIF('Data-Qtr5'!C18:K18,"")</f>
        <v>9</v>
      </c>
      <c r="M19" s="74">
        <f>IF('Data-Qtr5'!R18,"",IF(L19&lt;9,1,0))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IF(M20=1,IF('Data-Qtr5'!C19="","",(COUNTIF('Data-Qtr5'!C19,"Yes")+(0.1*COUNTIF('Data-Qtr5'!C19,"N/A")))),"")</f>
        <v/>
      </c>
      <c r="D20" s="172" t="str">
        <f>IF(M20=1,IF(ISBLANK('Data-Qtr5'!D19),"",(COUNTIF('Data-Qtr5'!D19,"Yes")+(0.1*COUNTIF('Data-Qtr5'!D19,"N/A")))),"")</f>
        <v/>
      </c>
      <c r="E20" s="172" t="str">
        <f>IF(M20=1,IF(ISBLANK('Data-Qtr5'!E19),"",(10*COUNTIF('Data-Qtr5'!E19,"Yes, nominated to self-administer")+COUNTIF('Data-Qtr5'!E19,"Yes, nominated NOT to self-administer"))),"")</f>
        <v/>
      </c>
      <c r="F20" s="172" t="str">
        <f>IF(M20=1,IF(ISBLANK('Data-Qtr5'!F19),"",(10*COUNTIF('Data-Qtr5'!F19,"Yes, reported difficulty swallowing medicines")+COUNTIF('Data-Qtr5'!F19,"Yes, reported NO difficulty swallowing medicines"))),"")</f>
        <v/>
      </c>
      <c r="G20" s="168" t="str">
        <f>IF(M20=1,IF('Data-Qtr5'!P19,0.1,IF(ISBLANK('Data-Qtr5'!G19),"",(COUNTIF('Data-Qtr5'!G19,"Yes")+(0.1*COUNTIF('Data-Qtr5'!G19,"N/A"))))),"")</f>
        <v/>
      </c>
      <c r="H20" s="169" t="str">
        <f>IF(M20=1,IF('Data-Qtr5'!Q19,0.1,IF(ISBLANK('Data-Qtr5'!H19),"",((COUNTIF('Data-Qtr5'!H19,"Yes")+(0.1*COUNTIF('Data-Qtr5'!H19,"N/A")))))),"")</f>
        <v/>
      </c>
      <c r="I20" s="173" t="str">
        <f>IF(M20=1,IF(ISBLANK('Data-Qtr5'!I19),"",(COUNTIF('Data-Qtr5'!I19,"Yes")+(0.1*COUNTIF('Data-Qtr5'!I19,"N/A")))),"")</f>
        <v/>
      </c>
      <c r="J20" s="173" t="str">
        <f>IF(M20=1,IF(ISBLANK('Data-Qtr5'!J19),"",(COUNTIF('Data-Qtr5'!J19,"Yes")+(0.1*COUNTIF('Data-Qtr5'!J19,"N/A")))),"")</f>
        <v/>
      </c>
      <c r="K20" s="174" t="str">
        <f>IF(M20=1,IF(ISBLANK('Data-Qtr5'!K19),"",(COUNTIF('Data-Qtr5'!K19,"Yes")+(0.1*COUNTIF('Data-Qtr5'!K19,"N/A")))),"")</f>
        <v/>
      </c>
      <c r="L20" s="119">
        <f>COUNTIF('Data-Qtr5'!C19:K19,"")</f>
        <v>9</v>
      </c>
      <c r="M20" s="74">
        <f>IF('Data-Qtr5'!R19,"",IF(L20&lt;9,1,0))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IF(M21=1,IF('Data-Qtr5'!C20="","",(COUNTIF('Data-Qtr5'!C20,"Yes")+(0.1*COUNTIF('Data-Qtr5'!C20,"N/A")))),"")</f>
        <v/>
      </c>
      <c r="D21" s="172" t="str">
        <f>IF(M21=1,IF(ISBLANK('Data-Qtr5'!D20),"",(COUNTIF('Data-Qtr5'!D20,"Yes")+(0.1*COUNTIF('Data-Qtr5'!D20,"N/A")))),"")</f>
        <v/>
      </c>
      <c r="E21" s="172" t="str">
        <f>IF(M21=1,IF(ISBLANK('Data-Qtr5'!E20),"",(10*COUNTIF('Data-Qtr5'!E20,"Yes, nominated to self-administer")+COUNTIF('Data-Qtr5'!E20,"Yes, nominated NOT to self-administer"))),"")</f>
        <v/>
      </c>
      <c r="F21" s="172" t="str">
        <f>IF(M21=1,IF(ISBLANK('Data-Qtr5'!F20),"",(10*COUNTIF('Data-Qtr5'!F20,"Yes, reported difficulty swallowing medicines")+COUNTIF('Data-Qtr5'!F20,"Yes, reported NO difficulty swallowing medicines"))),"")</f>
        <v/>
      </c>
      <c r="G21" s="168" t="str">
        <f>IF(M21=1,IF('Data-Qtr5'!P20,0.1,IF(ISBLANK('Data-Qtr5'!G20),"",(COUNTIF('Data-Qtr5'!G20,"Yes")+(0.1*COUNTIF('Data-Qtr5'!G20,"N/A"))))),"")</f>
        <v/>
      </c>
      <c r="H21" s="169" t="str">
        <f>IF(M21=1,IF('Data-Qtr5'!Q20,0.1,IF(ISBLANK('Data-Qtr5'!H20),"",((COUNTIF('Data-Qtr5'!H20,"Yes")+(0.1*COUNTIF('Data-Qtr5'!H20,"N/A")))))),"")</f>
        <v/>
      </c>
      <c r="I21" s="173" t="str">
        <f>IF(M21=1,IF(ISBLANK('Data-Qtr5'!I20),"",(COUNTIF('Data-Qtr5'!I20,"Yes")+(0.1*COUNTIF('Data-Qtr5'!I20,"N/A")))),"")</f>
        <v/>
      </c>
      <c r="J21" s="173" t="str">
        <f>IF(M21=1,IF(ISBLANK('Data-Qtr5'!J20),"",(COUNTIF('Data-Qtr5'!J20,"Yes")+(0.1*COUNTIF('Data-Qtr5'!J20,"N/A")))),"")</f>
        <v/>
      </c>
      <c r="K21" s="174" t="str">
        <f>IF(M21=1,IF(ISBLANK('Data-Qtr5'!K20),"",(COUNTIF('Data-Qtr5'!K20,"Yes")+(0.1*COUNTIF('Data-Qtr5'!K20,"N/A")))),"")</f>
        <v/>
      </c>
      <c r="L21" s="119">
        <f>COUNTIF('Data-Qtr5'!C20:K20,"")</f>
        <v>9</v>
      </c>
      <c r="M21" s="74">
        <f>IF('Data-Qtr5'!R20,"",IF(L21&lt;9,1,0))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IF(M22=1,IF('Data-Qtr5'!C21="","",(COUNTIF('Data-Qtr5'!C21,"Yes")+(0.1*COUNTIF('Data-Qtr5'!C21,"N/A")))),"")</f>
        <v/>
      </c>
      <c r="D22" s="172" t="str">
        <f>IF(M22=1,IF(ISBLANK('Data-Qtr5'!D21),"",(COUNTIF('Data-Qtr5'!D21,"Yes")+(0.1*COUNTIF('Data-Qtr5'!D21,"N/A")))),"")</f>
        <v/>
      </c>
      <c r="E22" s="172" t="str">
        <f>IF(M22=1,IF(ISBLANK('Data-Qtr5'!E21),"",(10*COUNTIF('Data-Qtr5'!E21,"Yes, nominated to self-administer")+COUNTIF('Data-Qtr5'!E21,"Yes, nominated NOT to self-administer"))),"")</f>
        <v/>
      </c>
      <c r="F22" s="172" t="str">
        <f>IF(M22=1,IF(ISBLANK('Data-Qtr5'!F21),"",(10*COUNTIF('Data-Qtr5'!F21,"Yes, reported difficulty swallowing medicines")+COUNTIF('Data-Qtr5'!F21,"Yes, reported NO difficulty swallowing medicines"))),"")</f>
        <v/>
      </c>
      <c r="G22" s="168" t="str">
        <f>IF(M22=1,IF('Data-Qtr5'!P21,0.1,IF(ISBLANK('Data-Qtr5'!G21),"",(COUNTIF('Data-Qtr5'!G21,"Yes")+(0.1*COUNTIF('Data-Qtr5'!G21,"N/A"))))),"")</f>
        <v/>
      </c>
      <c r="H22" s="169" t="str">
        <f>IF(M22=1,IF('Data-Qtr5'!Q21,0.1,IF(ISBLANK('Data-Qtr5'!H21),"",((COUNTIF('Data-Qtr5'!H21,"Yes")+(0.1*COUNTIF('Data-Qtr5'!H21,"N/A")))))),"")</f>
        <v/>
      </c>
      <c r="I22" s="173" t="str">
        <f>IF(M22=1,IF(ISBLANK('Data-Qtr5'!I21),"",(COUNTIF('Data-Qtr5'!I21,"Yes")+(0.1*COUNTIF('Data-Qtr5'!I21,"N/A")))),"")</f>
        <v/>
      </c>
      <c r="J22" s="173" t="str">
        <f>IF(M22=1,IF(ISBLANK('Data-Qtr5'!J21),"",(COUNTIF('Data-Qtr5'!J21,"Yes")+(0.1*COUNTIF('Data-Qtr5'!J21,"N/A")))),"")</f>
        <v/>
      </c>
      <c r="K22" s="174" t="str">
        <f>IF(M22=1,IF(ISBLANK('Data-Qtr5'!K21),"",(COUNTIF('Data-Qtr5'!K21,"Yes")+(0.1*COUNTIF('Data-Qtr5'!K21,"N/A")))),"")</f>
        <v/>
      </c>
      <c r="L22" s="119">
        <f>COUNTIF('Data-Qtr5'!C21:K21,"")</f>
        <v>9</v>
      </c>
      <c r="M22" s="74">
        <f>IF('Data-Qtr5'!R21,"",IF(L22&lt;9,1,0))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IF(M23=1,IF('Data-Qtr5'!C22="","",(COUNTIF('Data-Qtr5'!C22,"Yes")+(0.1*COUNTIF('Data-Qtr5'!C22,"N/A")))),"")</f>
        <v/>
      </c>
      <c r="D23" s="172" t="str">
        <f>IF(M23=1,IF(ISBLANK('Data-Qtr5'!D22),"",(COUNTIF('Data-Qtr5'!D22,"Yes")+(0.1*COUNTIF('Data-Qtr5'!D22,"N/A")))),"")</f>
        <v/>
      </c>
      <c r="E23" s="172" t="str">
        <f>IF(M23=1,IF(ISBLANK('Data-Qtr5'!E22),"",(10*COUNTIF('Data-Qtr5'!E22,"Yes, nominated to self-administer")+COUNTIF('Data-Qtr5'!E22,"Yes, nominated NOT to self-administer"))),"")</f>
        <v/>
      </c>
      <c r="F23" s="172" t="str">
        <f>IF(M23=1,IF(ISBLANK('Data-Qtr5'!F22),"",(10*COUNTIF('Data-Qtr5'!F22,"Yes, reported difficulty swallowing medicines")+COUNTIF('Data-Qtr5'!F22,"Yes, reported NO difficulty swallowing medicines"))),"")</f>
        <v/>
      </c>
      <c r="G23" s="168" t="str">
        <f>IF(M23=1,IF('Data-Qtr5'!P22,0.1,IF(ISBLANK('Data-Qtr5'!G22),"",(COUNTIF('Data-Qtr5'!G22,"Yes")+(0.1*COUNTIF('Data-Qtr5'!G22,"N/A"))))),"")</f>
        <v/>
      </c>
      <c r="H23" s="169" t="str">
        <f>IF(M23=1,IF('Data-Qtr5'!Q22,0.1,IF(ISBLANK('Data-Qtr5'!H22),"",((COUNTIF('Data-Qtr5'!H22,"Yes")+(0.1*COUNTIF('Data-Qtr5'!H22,"N/A")))))),"")</f>
        <v/>
      </c>
      <c r="I23" s="173" t="str">
        <f>IF(M23=1,IF(ISBLANK('Data-Qtr5'!I22),"",(COUNTIF('Data-Qtr5'!I22,"Yes")+(0.1*COUNTIF('Data-Qtr5'!I22,"N/A")))),"")</f>
        <v/>
      </c>
      <c r="J23" s="173" t="str">
        <f>IF(M23=1,IF(ISBLANK('Data-Qtr5'!J22),"",(COUNTIF('Data-Qtr5'!J22,"Yes")+(0.1*COUNTIF('Data-Qtr5'!J22,"N/A")))),"")</f>
        <v/>
      </c>
      <c r="K23" s="174" t="str">
        <f>IF(M23=1,IF(ISBLANK('Data-Qtr5'!K22),"",(COUNTIF('Data-Qtr5'!K22,"Yes")+(0.1*COUNTIF('Data-Qtr5'!K22,"N/A")))),"")</f>
        <v/>
      </c>
      <c r="L23" s="119">
        <f>COUNTIF('Data-Qtr5'!C22:K22,"")</f>
        <v>9</v>
      </c>
      <c r="M23" s="74">
        <f>IF('Data-Qtr5'!R22,"",IF(L23&lt;9,1,0))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IF(M24=1,IF('Data-Qtr5'!C23="","",(COUNTIF('Data-Qtr5'!C23,"Yes")+(0.1*COUNTIF('Data-Qtr5'!C23,"N/A")))),"")</f>
        <v/>
      </c>
      <c r="D24" s="172" t="str">
        <f>IF(M24=1,IF(ISBLANK('Data-Qtr5'!D23),"",(COUNTIF('Data-Qtr5'!D23,"Yes")+(0.1*COUNTIF('Data-Qtr5'!D23,"N/A")))),"")</f>
        <v/>
      </c>
      <c r="E24" s="172" t="str">
        <f>IF(M24=1,IF(ISBLANK('Data-Qtr5'!E23),"",(10*COUNTIF('Data-Qtr5'!E23,"Yes, nominated to self-administer")+COUNTIF('Data-Qtr5'!E23,"Yes, nominated NOT to self-administer"))),"")</f>
        <v/>
      </c>
      <c r="F24" s="172" t="str">
        <f>IF(M24=1,IF(ISBLANK('Data-Qtr5'!F23),"",(10*COUNTIF('Data-Qtr5'!F23,"Yes, reported difficulty swallowing medicines")+COUNTIF('Data-Qtr5'!F23,"Yes, reported NO difficulty swallowing medicines"))),"")</f>
        <v/>
      </c>
      <c r="G24" s="168" t="str">
        <f>IF(M24=1,IF('Data-Qtr5'!P23,0.1,IF(ISBLANK('Data-Qtr5'!G23),"",(COUNTIF('Data-Qtr5'!G23,"Yes")+(0.1*COUNTIF('Data-Qtr5'!G23,"N/A"))))),"")</f>
        <v/>
      </c>
      <c r="H24" s="169" t="str">
        <f>IF(M24=1,IF('Data-Qtr5'!Q23,0.1,IF(ISBLANK('Data-Qtr5'!H23),"",((COUNTIF('Data-Qtr5'!H23,"Yes")+(0.1*COUNTIF('Data-Qtr5'!H23,"N/A")))))),"")</f>
        <v/>
      </c>
      <c r="I24" s="173" t="str">
        <f>IF(M24=1,IF(ISBLANK('Data-Qtr5'!I23),"",(COUNTIF('Data-Qtr5'!I23,"Yes")+(0.1*COUNTIF('Data-Qtr5'!I23,"N/A")))),"")</f>
        <v/>
      </c>
      <c r="J24" s="173" t="str">
        <f>IF(M24=1,IF(ISBLANK('Data-Qtr5'!J23),"",(COUNTIF('Data-Qtr5'!J23,"Yes")+(0.1*COUNTIF('Data-Qtr5'!J23,"N/A")))),"")</f>
        <v/>
      </c>
      <c r="K24" s="174" t="str">
        <f>IF(M24=1,IF(ISBLANK('Data-Qtr5'!K23),"",(COUNTIF('Data-Qtr5'!K23,"Yes")+(0.1*COUNTIF('Data-Qtr5'!K23,"N/A")))),"")</f>
        <v/>
      </c>
      <c r="L24" s="119">
        <f>COUNTIF('Data-Qtr5'!C23:K23,"")</f>
        <v>9</v>
      </c>
      <c r="M24" s="74">
        <f>IF('Data-Qtr5'!R23,"",IF(L24&lt;9,1,0))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IF(M25=1,IF('Data-Qtr5'!C24="","",(COUNTIF('Data-Qtr5'!C24,"Yes")+(0.1*COUNTIF('Data-Qtr5'!C24,"N/A")))),"")</f>
        <v/>
      </c>
      <c r="D25" s="172" t="str">
        <f>IF(M25=1,IF(ISBLANK('Data-Qtr5'!D24),"",(COUNTIF('Data-Qtr5'!D24,"Yes")+(0.1*COUNTIF('Data-Qtr5'!D24,"N/A")))),"")</f>
        <v/>
      </c>
      <c r="E25" s="172" t="str">
        <f>IF(M25=1,IF(ISBLANK('Data-Qtr5'!E24),"",(10*COUNTIF('Data-Qtr5'!E24,"Yes, nominated to self-administer")+COUNTIF('Data-Qtr5'!E24,"Yes, nominated NOT to self-administer"))),"")</f>
        <v/>
      </c>
      <c r="F25" s="172" t="str">
        <f>IF(M25=1,IF(ISBLANK('Data-Qtr5'!F24),"",(10*COUNTIF('Data-Qtr5'!F24,"Yes, reported difficulty swallowing medicines")+COUNTIF('Data-Qtr5'!F24,"Yes, reported NO difficulty swallowing medicines"))),"")</f>
        <v/>
      </c>
      <c r="G25" s="168" t="str">
        <f>IF(M25=1,IF('Data-Qtr5'!P24,0.1,IF(ISBLANK('Data-Qtr5'!G24),"",(COUNTIF('Data-Qtr5'!G24,"Yes")+(0.1*COUNTIF('Data-Qtr5'!G24,"N/A"))))),"")</f>
        <v/>
      </c>
      <c r="H25" s="169" t="str">
        <f>IF(M25=1,IF('Data-Qtr5'!Q24,0.1,IF(ISBLANK('Data-Qtr5'!H24),"",((COUNTIF('Data-Qtr5'!H24,"Yes")+(0.1*COUNTIF('Data-Qtr5'!H24,"N/A")))))),"")</f>
        <v/>
      </c>
      <c r="I25" s="173" t="str">
        <f>IF(M25=1,IF(ISBLANK('Data-Qtr5'!I24),"",(COUNTIF('Data-Qtr5'!I24,"Yes")+(0.1*COUNTIF('Data-Qtr5'!I24,"N/A")))),"")</f>
        <v/>
      </c>
      <c r="J25" s="173" t="str">
        <f>IF(M25=1,IF(ISBLANK('Data-Qtr5'!J24),"",(COUNTIF('Data-Qtr5'!J24,"Yes")+(0.1*COUNTIF('Data-Qtr5'!J24,"N/A")))),"")</f>
        <v/>
      </c>
      <c r="K25" s="174" t="str">
        <f>IF(M25=1,IF(ISBLANK('Data-Qtr5'!K24),"",(COUNTIF('Data-Qtr5'!K24,"Yes")+(0.1*COUNTIF('Data-Qtr5'!K24,"N/A")))),"")</f>
        <v/>
      </c>
      <c r="L25" s="149">
        <f>COUNTIF('Data-Qtr5'!C24:K24,"")</f>
        <v>9</v>
      </c>
      <c r="M25" s="74">
        <f>IF('Data-Qtr5'!R24,"",IF(L25&lt;9,1,0))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IF(M26=1,IF('Data-Qtr5'!C25="","",(COUNTIF('Data-Qtr5'!C25,"Yes")+(0.1*COUNTIF('Data-Qtr5'!C25,"N/A")))),"")</f>
        <v/>
      </c>
      <c r="D26" s="172" t="str">
        <f>IF(M26=1,IF(ISBLANK('Data-Qtr5'!D25),"",(COUNTIF('Data-Qtr5'!D25,"Yes")+(0.1*COUNTIF('Data-Qtr5'!D25,"N/A")))),"")</f>
        <v/>
      </c>
      <c r="E26" s="172" t="str">
        <f>IF(M26=1,IF(ISBLANK('Data-Qtr5'!E25),"",(10*COUNTIF('Data-Qtr5'!E25,"Yes, nominated to self-administer")+COUNTIF('Data-Qtr5'!E25,"Yes, nominated NOT to self-administer"))),"")</f>
        <v/>
      </c>
      <c r="F26" s="172" t="str">
        <f>IF(M26=1,IF(ISBLANK('Data-Qtr5'!F25),"",(10*COUNTIF('Data-Qtr5'!F25,"Yes, reported difficulty swallowing medicines")+COUNTIF('Data-Qtr5'!F25,"Yes, reported NO difficulty swallowing medicines"))),"")</f>
        <v/>
      </c>
      <c r="G26" s="168" t="str">
        <f>IF(M26=1,IF('Data-Qtr5'!P25,0.1,IF(ISBLANK('Data-Qtr5'!G25),"",(COUNTIF('Data-Qtr5'!G25,"Yes")+(0.1*COUNTIF('Data-Qtr5'!G25,"N/A"))))),"")</f>
        <v/>
      </c>
      <c r="H26" s="169" t="str">
        <f>IF(M26=1,IF('Data-Qtr5'!Q25,0.1,IF(ISBLANK('Data-Qtr5'!H25),"",((COUNTIF('Data-Qtr5'!H25,"Yes")+(0.1*COUNTIF('Data-Qtr5'!H25,"N/A")))))),"")</f>
        <v/>
      </c>
      <c r="I26" s="173" t="str">
        <f>IF(M26=1,IF(ISBLANK('Data-Qtr5'!I25),"",(COUNTIF('Data-Qtr5'!I25,"Yes")+(0.1*COUNTIF('Data-Qtr5'!I25,"N/A")))),"")</f>
        <v/>
      </c>
      <c r="J26" s="173" t="str">
        <f>IF(M26=1,IF(ISBLANK('Data-Qtr5'!J25),"",(COUNTIF('Data-Qtr5'!J25,"Yes")+(0.1*COUNTIF('Data-Qtr5'!J25,"N/A")))),"")</f>
        <v/>
      </c>
      <c r="K26" s="174" t="str">
        <f>IF(M26=1,IF(ISBLANK('Data-Qtr5'!K25),"",(COUNTIF('Data-Qtr5'!K25,"Yes")+(0.1*COUNTIF('Data-Qtr5'!K25,"N/A")))),"")</f>
        <v/>
      </c>
      <c r="L26" s="148">
        <f>COUNTIF('Data-Qtr5'!C25:K25,"")</f>
        <v>9</v>
      </c>
      <c r="M26" s="74">
        <f>IF('Data-Qtr5'!R25,"",IF(L26&lt;9,1,0))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IF(M27=1,IF('Data-Qtr5'!C26="","",(COUNTIF('Data-Qtr5'!C26,"Yes")+(0.1*COUNTIF('Data-Qtr5'!C26,"N/A")))),"")</f>
        <v/>
      </c>
      <c r="D27" s="172" t="str">
        <f>IF(M27=1,IF(ISBLANK('Data-Qtr5'!D26),"",(COUNTIF('Data-Qtr5'!D26,"Yes")+(0.1*COUNTIF('Data-Qtr5'!D26,"N/A")))),"")</f>
        <v/>
      </c>
      <c r="E27" s="172" t="str">
        <f>IF(M27=1,IF(ISBLANK('Data-Qtr5'!E26),"",(10*COUNTIF('Data-Qtr5'!E26,"Yes, nominated to self-administer")+COUNTIF('Data-Qtr5'!E26,"Yes, nominated NOT to self-administer"))),"")</f>
        <v/>
      </c>
      <c r="F27" s="172" t="str">
        <f>IF(M27=1,IF(ISBLANK('Data-Qtr5'!F26),"",(10*COUNTIF('Data-Qtr5'!F26,"Yes, reported difficulty swallowing medicines")+COUNTIF('Data-Qtr5'!F26,"Yes, reported NO difficulty swallowing medicines"))),"")</f>
        <v/>
      </c>
      <c r="G27" s="168" t="str">
        <f>IF(M27=1,IF('Data-Qtr5'!P26,0.1,IF(ISBLANK('Data-Qtr5'!G26),"",(COUNTIF('Data-Qtr5'!G26,"Yes")+(0.1*COUNTIF('Data-Qtr5'!G26,"N/A"))))),"")</f>
        <v/>
      </c>
      <c r="H27" s="169" t="str">
        <f>IF(M27=1,IF('Data-Qtr5'!Q26,0.1,IF(ISBLANK('Data-Qtr5'!H26),"",((COUNTIF('Data-Qtr5'!H26,"Yes")+(0.1*COUNTIF('Data-Qtr5'!H26,"N/A")))))),"")</f>
        <v/>
      </c>
      <c r="I27" s="173" t="str">
        <f>IF(M27=1,IF(ISBLANK('Data-Qtr5'!I26),"",(COUNTIF('Data-Qtr5'!I26,"Yes")+(0.1*COUNTIF('Data-Qtr5'!I26,"N/A")))),"")</f>
        <v/>
      </c>
      <c r="J27" s="173" t="str">
        <f>IF(M27=1,IF(ISBLANK('Data-Qtr5'!J26),"",(COUNTIF('Data-Qtr5'!J26,"Yes")+(0.1*COUNTIF('Data-Qtr5'!J26,"N/A")))),"")</f>
        <v/>
      </c>
      <c r="K27" s="174" t="str">
        <f>IF(M27=1,IF(ISBLANK('Data-Qtr5'!K26),"",(COUNTIF('Data-Qtr5'!K26,"Yes")+(0.1*COUNTIF('Data-Qtr5'!K26,"N/A")))),"")</f>
        <v/>
      </c>
      <c r="L27" s="119">
        <f>COUNTIF('Data-Qtr5'!C26:K26,"")</f>
        <v>9</v>
      </c>
      <c r="M27" s="74">
        <f>IF('Data-Qtr5'!R26,"",IF(L27&lt;9,1,0))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IF(M28=1,IF('Data-Qtr5'!C27="","",(COUNTIF('Data-Qtr5'!C27,"Yes")+(0.1*COUNTIF('Data-Qtr5'!C27,"N/A")))),"")</f>
        <v/>
      </c>
      <c r="D28" s="172" t="str">
        <f>IF(M28=1,IF(ISBLANK('Data-Qtr5'!D27),"",(COUNTIF('Data-Qtr5'!D27,"Yes")+(0.1*COUNTIF('Data-Qtr5'!D27,"N/A")))),"")</f>
        <v/>
      </c>
      <c r="E28" s="172" t="str">
        <f>IF(M28=1,IF(ISBLANK('Data-Qtr5'!E27),"",(10*COUNTIF('Data-Qtr5'!E27,"Yes, nominated to self-administer")+COUNTIF('Data-Qtr5'!E27,"Yes, nominated NOT to self-administer"))),"")</f>
        <v/>
      </c>
      <c r="F28" s="172" t="str">
        <f>IF(M28=1,IF(ISBLANK('Data-Qtr5'!F27),"",(10*COUNTIF('Data-Qtr5'!F27,"Yes, reported difficulty swallowing medicines")+COUNTIF('Data-Qtr5'!F27,"Yes, reported NO difficulty swallowing medicines"))),"")</f>
        <v/>
      </c>
      <c r="G28" s="168" t="str">
        <f>IF(M28=1,IF('Data-Qtr5'!P27,0.1,IF(ISBLANK('Data-Qtr5'!G27),"",(COUNTIF('Data-Qtr5'!G27,"Yes")+(0.1*COUNTIF('Data-Qtr5'!G27,"N/A"))))),"")</f>
        <v/>
      </c>
      <c r="H28" s="169" t="str">
        <f>IF(M28=1,IF('Data-Qtr5'!Q27,0.1,IF(ISBLANK('Data-Qtr5'!H27),"",((COUNTIF('Data-Qtr5'!H27,"Yes")+(0.1*COUNTIF('Data-Qtr5'!H27,"N/A")))))),"")</f>
        <v/>
      </c>
      <c r="I28" s="173" t="str">
        <f>IF(M28=1,IF(ISBLANK('Data-Qtr5'!I27),"",(COUNTIF('Data-Qtr5'!I27,"Yes")+(0.1*COUNTIF('Data-Qtr5'!I27,"N/A")))),"")</f>
        <v/>
      </c>
      <c r="J28" s="173" t="str">
        <f>IF(M28=1,IF(ISBLANK('Data-Qtr5'!J27),"",(COUNTIF('Data-Qtr5'!J27,"Yes")+(0.1*COUNTIF('Data-Qtr5'!J27,"N/A")))),"")</f>
        <v/>
      </c>
      <c r="K28" s="174" t="str">
        <f>IF(M28=1,IF(ISBLANK('Data-Qtr5'!K27),"",(COUNTIF('Data-Qtr5'!K27,"Yes")+(0.1*COUNTIF('Data-Qtr5'!K27,"N/A")))),"")</f>
        <v/>
      </c>
      <c r="L28" s="119">
        <f>COUNTIF('Data-Qtr5'!C27:K27,"")</f>
        <v>9</v>
      </c>
      <c r="M28" s="74">
        <f>IF('Data-Qtr5'!R27,"",IF(L28&lt;9,1,0))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IF(M29=1,IF('Data-Qtr5'!C28="","",(COUNTIF('Data-Qtr5'!C28,"Yes")+(0.1*COUNTIF('Data-Qtr5'!C28,"N/A")))),"")</f>
        <v/>
      </c>
      <c r="D29" s="172" t="str">
        <f>IF(M29=1,IF(ISBLANK('Data-Qtr5'!D28),"",(COUNTIF('Data-Qtr5'!D28,"Yes")+(0.1*COUNTIF('Data-Qtr5'!D28,"N/A")))),"")</f>
        <v/>
      </c>
      <c r="E29" s="172" t="str">
        <f>IF(M29=1,IF(ISBLANK('Data-Qtr5'!E28),"",(10*COUNTIF('Data-Qtr5'!E28,"Yes, nominated to self-administer")+COUNTIF('Data-Qtr5'!E28,"Yes, nominated NOT to self-administer"))),"")</f>
        <v/>
      </c>
      <c r="F29" s="172" t="str">
        <f>IF(M29=1,IF(ISBLANK('Data-Qtr5'!F28),"",(10*COUNTIF('Data-Qtr5'!F28,"Yes, reported difficulty swallowing medicines")+COUNTIF('Data-Qtr5'!F28,"Yes, reported NO difficulty swallowing medicines"))),"")</f>
        <v/>
      </c>
      <c r="G29" s="168" t="str">
        <f>IF(M29=1,IF('Data-Qtr5'!P28,0.1,IF(ISBLANK('Data-Qtr5'!G28),"",(COUNTIF('Data-Qtr5'!G28,"Yes")+(0.1*COUNTIF('Data-Qtr5'!G28,"N/A"))))),"")</f>
        <v/>
      </c>
      <c r="H29" s="169" t="str">
        <f>IF(M29=1,IF('Data-Qtr5'!Q28,0.1,IF(ISBLANK('Data-Qtr5'!H28),"",((COUNTIF('Data-Qtr5'!H28,"Yes")+(0.1*COUNTIF('Data-Qtr5'!H28,"N/A")))))),"")</f>
        <v/>
      </c>
      <c r="I29" s="173" t="str">
        <f>IF(M29=1,IF(ISBLANK('Data-Qtr5'!I28),"",(COUNTIF('Data-Qtr5'!I28,"Yes")+(0.1*COUNTIF('Data-Qtr5'!I28,"N/A")))),"")</f>
        <v/>
      </c>
      <c r="J29" s="173" t="str">
        <f>IF(M29=1,IF(ISBLANK('Data-Qtr5'!J28),"",(COUNTIF('Data-Qtr5'!J28,"Yes")+(0.1*COUNTIF('Data-Qtr5'!J28,"N/A")))),"")</f>
        <v/>
      </c>
      <c r="K29" s="174" t="str">
        <f>IF(M29=1,IF(ISBLANK('Data-Qtr5'!K28),"",(COUNTIF('Data-Qtr5'!K28,"Yes")+(0.1*COUNTIF('Data-Qtr5'!K28,"N/A")))),"")</f>
        <v/>
      </c>
      <c r="L29" s="119">
        <f>COUNTIF('Data-Qtr5'!C28:K28,"")</f>
        <v>9</v>
      </c>
      <c r="M29" s="74">
        <f>IF('Data-Qtr5'!R28,"",IF(L29&lt;9,1,0))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IF(M30=1,IF('Data-Qtr5'!C29="","",(COUNTIF('Data-Qtr5'!C29,"Yes")+(0.1*COUNTIF('Data-Qtr5'!C29,"N/A")))),"")</f>
        <v/>
      </c>
      <c r="D30" s="172" t="str">
        <f>IF(M30=1,IF(ISBLANK('Data-Qtr5'!D29),"",(COUNTIF('Data-Qtr5'!D29,"Yes")+(0.1*COUNTIF('Data-Qtr5'!D29,"N/A")))),"")</f>
        <v/>
      </c>
      <c r="E30" s="172" t="str">
        <f>IF(M30=1,IF(ISBLANK('Data-Qtr5'!E29),"",(10*COUNTIF('Data-Qtr5'!E29,"Yes, nominated to self-administer")+COUNTIF('Data-Qtr5'!E29,"Yes, nominated NOT to self-administer"))),"")</f>
        <v/>
      </c>
      <c r="F30" s="172" t="str">
        <f>IF(M30=1,IF(ISBLANK('Data-Qtr5'!F29),"",(10*COUNTIF('Data-Qtr5'!F29,"Yes, reported difficulty swallowing medicines")+COUNTIF('Data-Qtr5'!F29,"Yes, reported NO difficulty swallowing medicines"))),"")</f>
        <v/>
      </c>
      <c r="G30" s="168" t="str">
        <f>IF(M30=1,IF('Data-Qtr5'!P29,0.1,IF(ISBLANK('Data-Qtr5'!G29),"",(COUNTIF('Data-Qtr5'!G29,"Yes")+(0.1*COUNTIF('Data-Qtr5'!G29,"N/A"))))),"")</f>
        <v/>
      </c>
      <c r="H30" s="169" t="str">
        <f>IF(M30=1,IF('Data-Qtr5'!Q29,0.1,IF(ISBLANK('Data-Qtr5'!H29),"",((COUNTIF('Data-Qtr5'!H29,"Yes")+(0.1*COUNTIF('Data-Qtr5'!H29,"N/A")))))),"")</f>
        <v/>
      </c>
      <c r="I30" s="173" t="str">
        <f>IF(M30=1,IF(ISBLANK('Data-Qtr5'!I29),"",(COUNTIF('Data-Qtr5'!I29,"Yes")+(0.1*COUNTIF('Data-Qtr5'!I29,"N/A")))),"")</f>
        <v/>
      </c>
      <c r="J30" s="173" t="str">
        <f>IF(M30=1,IF(ISBLANK('Data-Qtr5'!J29),"",(COUNTIF('Data-Qtr5'!J29,"Yes")+(0.1*COUNTIF('Data-Qtr5'!J29,"N/A")))),"")</f>
        <v/>
      </c>
      <c r="K30" s="174" t="str">
        <f>IF(M30=1,IF(ISBLANK('Data-Qtr5'!K29),"",(COUNTIF('Data-Qtr5'!K29,"Yes")+(0.1*COUNTIF('Data-Qtr5'!K29,"N/A")))),"")</f>
        <v/>
      </c>
      <c r="L30" s="119">
        <f>COUNTIF('Data-Qtr5'!C29:K29,"")</f>
        <v>9</v>
      </c>
      <c r="M30" s="74">
        <f>IF('Data-Qtr5'!R29,"",IF(L30&lt;9,1,0))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IF(M31=1,IF('Data-Qtr5'!C30="","",(COUNTIF('Data-Qtr5'!C30,"Yes")+(0.1*COUNTIF('Data-Qtr5'!C30,"N/A")))),"")</f>
        <v/>
      </c>
      <c r="D31" s="172" t="str">
        <f>IF(M31=1,IF(ISBLANK('Data-Qtr5'!D30),"",(COUNTIF('Data-Qtr5'!D30,"Yes")+(0.1*COUNTIF('Data-Qtr5'!D30,"N/A")))),"")</f>
        <v/>
      </c>
      <c r="E31" s="172" t="str">
        <f>IF(M31=1,IF(ISBLANK('Data-Qtr5'!E30),"",(10*COUNTIF('Data-Qtr5'!E30,"Yes, nominated to self-administer")+COUNTIF('Data-Qtr5'!E30,"Yes, nominated NOT to self-administer"))),"")</f>
        <v/>
      </c>
      <c r="F31" s="172" t="str">
        <f>IF(M31=1,IF(ISBLANK('Data-Qtr5'!F30),"",(10*COUNTIF('Data-Qtr5'!F30,"Yes, reported difficulty swallowing medicines")+COUNTIF('Data-Qtr5'!F30,"Yes, reported NO difficulty swallowing medicines"))),"")</f>
        <v/>
      </c>
      <c r="G31" s="168" t="str">
        <f>IF(M31=1,IF('Data-Qtr5'!P30,0.1,IF(ISBLANK('Data-Qtr5'!G30),"",(COUNTIF('Data-Qtr5'!G30,"Yes")+(0.1*COUNTIF('Data-Qtr5'!G30,"N/A"))))),"")</f>
        <v/>
      </c>
      <c r="H31" s="169" t="str">
        <f>IF(M31=1,IF('Data-Qtr5'!Q30,0.1,IF(ISBLANK('Data-Qtr5'!H30),"",((COUNTIF('Data-Qtr5'!H30,"Yes")+(0.1*COUNTIF('Data-Qtr5'!H30,"N/A")))))),"")</f>
        <v/>
      </c>
      <c r="I31" s="173" t="str">
        <f>IF(M31=1,IF(ISBLANK('Data-Qtr5'!I30),"",(COUNTIF('Data-Qtr5'!I30,"Yes")+(0.1*COUNTIF('Data-Qtr5'!I30,"N/A")))),"")</f>
        <v/>
      </c>
      <c r="J31" s="173" t="str">
        <f>IF(M31=1,IF(ISBLANK('Data-Qtr5'!J30),"",(COUNTIF('Data-Qtr5'!J30,"Yes")+(0.1*COUNTIF('Data-Qtr5'!J30,"N/A")))),"")</f>
        <v/>
      </c>
      <c r="K31" s="174" t="str">
        <f>IF(M31=1,IF(ISBLANK('Data-Qtr5'!K30),"",(COUNTIF('Data-Qtr5'!K30,"Yes")+(0.1*COUNTIF('Data-Qtr5'!K30,"N/A")))),"")</f>
        <v/>
      </c>
      <c r="L31" s="119">
        <f>COUNTIF('Data-Qtr5'!C30:K30,"")</f>
        <v>9</v>
      </c>
      <c r="M31" s="74">
        <f>IF('Data-Qtr5'!R30,"",IF(L31&lt;9,1,0))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IF(M32=1,IF('Data-Qtr5'!C31="","",(COUNTIF('Data-Qtr5'!C31,"Yes")+(0.1*COUNTIF('Data-Qtr5'!C31,"N/A")))),"")</f>
        <v/>
      </c>
      <c r="D32" s="172" t="str">
        <f>IF(M32=1,IF(ISBLANK('Data-Qtr5'!D31),"",(COUNTIF('Data-Qtr5'!D31,"Yes")+(0.1*COUNTIF('Data-Qtr5'!D31,"N/A")))),"")</f>
        <v/>
      </c>
      <c r="E32" s="172" t="str">
        <f>IF(M32=1,IF(ISBLANK('Data-Qtr5'!E31),"",(10*COUNTIF('Data-Qtr5'!E31,"Yes, nominated to self-administer")+COUNTIF('Data-Qtr5'!E31,"Yes, nominated NOT to self-administer"))),"")</f>
        <v/>
      </c>
      <c r="F32" s="172" t="str">
        <f>IF(M32=1,IF(ISBLANK('Data-Qtr5'!F31),"",(10*COUNTIF('Data-Qtr5'!F31,"Yes, reported difficulty swallowing medicines")+COUNTIF('Data-Qtr5'!F31,"Yes, reported NO difficulty swallowing medicines"))),"")</f>
        <v/>
      </c>
      <c r="G32" s="168" t="str">
        <f>IF(M32=1,IF('Data-Qtr5'!P31,0.1,IF(ISBLANK('Data-Qtr5'!G31),"",(COUNTIF('Data-Qtr5'!G31,"Yes")+(0.1*COUNTIF('Data-Qtr5'!G31,"N/A"))))),"")</f>
        <v/>
      </c>
      <c r="H32" s="169" t="str">
        <f>IF(M32=1,IF('Data-Qtr5'!Q31,0.1,IF(ISBLANK('Data-Qtr5'!H31),"",((COUNTIF('Data-Qtr5'!H31,"Yes")+(0.1*COUNTIF('Data-Qtr5'!H31,"N/A")))))),"")</f>
        <v/>
      </c>
      <c r="I32" s="173" t="str">
        <f>IF(M32=1,IF(ISBLANK('Data-Qtr5'!I31),"",(COUNTIF('Data-Qtr5'!I31,"Yes")+(0.1*COUNTIF('Data-Qtr5'!I31,"N/A")))),"")</f>
        <v/>
      </c>
      <c r="J32" s="173" t="str">
        <f>IF(M32=1,IF(ISBLANK('Data-Qtr5'!J31),"",(COUNTIF('Data-Qtr5'!J31,"Yes")+(0.1*COUNTIF('Data-Qtr5'!J31,"N/A")))),"")</f>
        <v/>
      </c>
      <c r="K32" s="174" t="str">
        <f>IF(M32=1,IF(ISBLANK('Data-Qtr5'!K31),"",(COUNTIF('Data-Qtr5'!K31,"Yes")+(0.1*COUNTIF('Data-Qtr5'!K31,"N/A")))),"")</f>
        <v/>
      </c>
      <c r="L32" s="119">
        <f>COUNTIF('Data-Qtr5'!C31:K31,"")</f>
        <v>9</v>
      </c>
      <c r="M32" s="74">
        <f>IF('Data-Qtr5'!R31,"",IF(L32&lt;9,1,0))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IF(M33=1,IF('Data-Qtr5'!C32="","",(COUNTIF('Data-Qtr5'!C32,"Yes")+(0.1*COUNTIF('Data-Qtr5'!C32,"N/A")))),"")</f>
        <v/>
      </c>
      <c r="D33" s="172" t="str">
        <f>IF(M33=1,IF(ISBLANK('Data-Qtr5'!D32),"",(COUNTIF('Data-Qtr5'!D32,"Yes")+(0.1*COUNTIF('Data-Qtr5'!D32,"N/A")))),"")</f>
        <v/>
      </c>
      <c r="E33" s="172" t="str">
        <f>IF(M33=1,IF(ISBLANK('Data-Qtr5'!E32),"",(10*COUNTIF('Data-Qtr5'!E32,"Yes, nominated to self-administer")+COUNTIF('Data-Qtr5'!E32,"Yes, nominated NOT to self-administer"))),"")</f>
        <v/>
      </c>
      <c r="F33" s="172" t="str">
        <f>IF(M33=1,IF(ISBLANK('Data-Qtr5'!F32),"",(10*COUNTIF('Data-Qtr5'!F32,"Yes, reported difficulty swallowing medicines")+COUNTIF('Data-Qtr5'!F32,"Yes, reported NO difficulty swallowing medicines"))),"")</f>
        <v/>
      </c>
      <c r="G33" s="168" t="str">
        <f>IF(M33=1,IF('Data-Qtr5'!P32,0.1,IF(ISBLANK('Data-Qtr5'!G32),"",(COUNTIF('Data-Qtr5'!G32,"Yes")+(0.1*COUNTIF('Data-Qtr5'!G32,"N/A"))))),"")</f>
        <v/>
      </c>
      <c r="H33" s="169" t="str">
        <f>IF(M33=1,IF('Data-Qtr5'!Q32,0.1,IF(ISBLANK('Data-Qtr5'!H32),"",((COUNTIF('Data-Qtr5'!H32,"Yes")+(0.1*COUNTIF('Data-Qtr5'!H32,"N/A")))))),"")</f>
        <v/>
      </c>
      <c r="I33" s="173" t="str">
        <f>IF(M33=1,IF(ISBLANK('Data-Qtr5'!I32),"",(COUNTIF('Data-Qtr5'!I32,"Yes")+(0.1*COUNTIF('Data-Qtr5'!I32,"N/A")))),"")</f>
        <v/>
      </c>
      <c r="J33" s="173" t="str">
        <f>IF(M33=1,IF(ISBLANK('Data-Qtr5'!J32),"",(COUNTIF('Data-Qtr5'!J32,"Yes")+(0.1*COUNTIF('Data-Qtr5'!J32,"N/A")))),"")</f>
        <v/>
      </c>
      <c r="K33" s="174" t="str">
        <f>IF(M33=1,IF(ISBLANK('Data-Qtr5'!K32),"",(COUNTIF('Data-Qtr5'!K32,"Yes")+(0.1*COUNTIF('Data-Qtr5'!K32,"N/A")))),"")</f>
        <v/>
      </c>
      <c r="L33" s="119">
        <f>COUNTIF('Data-Qtr5'!C32:K32,"")</f>
        <v>9</v>
      </c>
      <c r="M33" s="74">
        <f>IF('Data-Qtr5'!R32,"",IF(L33&lt;9,1,0))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IF(M34=1,IF('Data-Qtr5'!C33="","",(COUNTIF('Data-Qtr5'!C33,"Yes")+(0.1*COUNTIF('Data-Qtr5'!C33,"N/A")))),"")</f>
        <v/>
      </c>
      <c r="D34" s="172" t="str">
        <f>IF(M34=1,IF(ISBLANK('Data-Qtr5'!D33),"",(COUNTIF('Data-Qtr5'!D33,"Yes")+(0.1*COUNTIF('Data-Qtr5'!D33,"N/A")))),"")</f>
        <v/>
      </c>
      <c r="E34" s="172" t="str">
        <f>IF(M34=1,IF(ISBLANK('Data-Qtr5'!E33),"",(10*COUNTIF('Data-Qtr5'!E33,"Yes, nominated to self-administer")+COUNTIF('Data-Qtr5'!E33,"Yes, nominated NOT to self-administer"))),"")</f>
        <v/>
      </c>
      <c r="F34" s="172" t="str">
        <f>IF(M34=1,IF(ISBLANK('Data-Qtr5'!F33),"",(10*COUNTIF('Data-Qtr5'!F33,"Yes, reported difficulty swallowing medicines")+COUNTIF('Data-Qtr5'!F33,"Yes, reported NO difficulty swallowing medicines"))),"")</f>
        <v/>
      </c>
      <c r="G34" s="168" t="str">
        <f>IF(M34=1,IF('Data-Qtr5'!P33,0.1,IF(ISBLANK('Data-Qtr5'!G33),"",(COUNTIF('Data-Qtr5'!G33,"Yes")+(0.1*COUNTIF('Data-Qtr5'!G33,"N/A"))))),"")</f>
        <v/>
      </c>
      <c r="H34" s="169" t="str">
        <f>IF(M34=1,IF('Data-Qtr5'!Q33,0.1,IF(ISBLANK('Data-Qtr5'!H33),"",((COUNTIF('Data-Qtr5'!H33,"Yes")+(0.1*COUNTIF('Data-Qtr5'!H33,"N/A")))))),"")</f>
        <v/>
      </c>
      <c r="I34" s="173" t="str">
        <f>IF(M34=1,IF(ISBLANK('Data-Qtr5'!I33),"",(COUNTIF('Data-Qtr5'!I33,"Yes")+(0.1*COUNTIF('Data-Qtr5'!I33,"N/A")))),"")</f>
        <v/>
      </c>
      <c r="J34" s="173" t="str">
        <f>IF(M34=1,IF(ISBLANK('Data-Qtr5'!J33),"",(COUNTIF('Data-Qtr5'!J33,"Yes")+(0.1*COUNTIF('Data-Qtr5'!J33,"N/A")))),"")</f>
        <v/>
      </c>
      <c r="K34" s="174" t="str">
        <f>IF(M34=1,IF(ISBLANK('Data-Qtr5'!K33),"",(COUNTIF('Data-Qtr5'!K33,"Yes")+(0.1*COUNTIF('Data-Qtr5'!K33,"N/A")))),"")</f>
        <v/>
      </c>
      <c r="L34" s="119">
        <f>COUNTIF('Data-Qtr5'!C33:K33,"")</f>
        <v>9</v>
      </c>
      <c r="M34" s="74">
        <f>IF('Data-Qtr5'!R33,"",IF(L34&lt;9,1,0))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IF(M35=1,IF('Data-Qtr5'!C34="","",(COUNTIF('Data-Qtr5'!C34,"Yes")+(0.1*COUNTIF('Data-Qtr5'!C34,"N/A")))),"")</f>
        <v/>
      </c>
      <c r="D35" s="172" t="str">
        <f>IF(M35=1,IF(ISBLANK('Data-Qtr5'!D34),"",(COUNTIF('Data-Qtr5'!D34,"Yes")+(0.1*COUNTIF('Data-Qtr5'!D34,"N/A")))),"")</f>
        <v/>
      </c>
      <c r="E35" s="172" t="str">
        <f>IF(M35=1,IF(ISBLANK('Data-Qtr5'!E34),"",(10*COUNTIF('Data-Qtr5'!E34,"Yes, nominated to self-administer")+COUNTIF('Data-Qtr5'!E34,"Yes, nominated NOT to self-administer"))),"")</f>
        <v/>
      </c>
      <c r="F35" s="172" t="str">
        <f>IF(M35=1,IF(ISBLANK('Data-Qtr5'!F34),"",(10*COUNTIF('Data-Qtr5'!F34,"Yes, reported difficulty swallowing medicines")+COUNTIF('Data-Qtr5'!F34,"Yes, reported NO difficulty swallowing medicines"))),"")</f>
        <v/>
      </c>
      <c r="G35" s="168" t="str">
        <f>IF(M35=1,IF('Data-Qtr5'!P34,0.1,IF(ISBLANK('Data-Qtr5'!G34),"",(COUNTIF('Data-Qtr5'!G34,"Yes")+(0.1*COUNTIF('Data-Qtr5'!G34,"N/A"))))),"")</f>
        <v/>
      </c>
      <c r="H35" s="169" t="str">
        <f>IF(M35=1,IF('Data-Qtr5'!Q34,0.1,IF(ISBLANK('Data-Qtr5'!H34),"",((COUNTIF('Data-Qtr5'!H34,"Yes")+(0.1*COUNTIF('Data-Qtr5'!H34,"N/A")))))),"")</f>
        <v/>
      </c>
      <c r="I35" s="173" t="str">
        <f>IF(M35=1,IF(ISBLANK('Data-Qtr5'!I34),"",(COUNTIF('Data-Qtr5'!I34,"Yes")+(0.1*COUNTIF('Data-Qtr5'!I34,"N/A")))),"")</f>
        <v/>
      </c>
      <c r="J35" s="173" t="str">
        <f>IF(M35=1,IF(ISBLANK('Data-Qtr5'!J34),"",(COUNTIF('Data-Qtr5'!J34,"Yes")+(0.1*COUNTIF('Data-Qtr5'!J34,"N/A")))),"")</f>
        <v/>
      </c>
      <c r="K35" s="174" t="str">
        <f>IF(M35=1,IF(ISBLANK('Data-Qtr5'!K34),"",(COUNTIF('Data-Qtr5'!K34,"Yes")+(0.1*COUNTIF('Data-Qtr5'!K34,"N/A")))),"")</f>
        <v/>
      </c>
      <c r="L35" s="119">
        <f>COUNTIF('Data-Qtr5'!C34:K34,"")</f>
        <v>9</v>
      </c>
      <c r="M35" s="74">
        <f>IF('Data-Qtr5'!R34,"",IF(L35&lt;9,1,0))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IF(M36=1,IF('Data-Qtr5'!C35="","",(COUNTIF('Data-Qtr5'!C35,"Yes")+(0.1*COUNTIF('Data-Qtr5'!C35,"N/A")))),"")</f>
        <v/>
      </c>
      <c r="D36" s="172" t="str">
        <f>IF(M36=1,IF(ISBLANK('Data-Qtr5'!D35),"",(COUNTIF('Data-Qtr5'!D35,"Yes")+(0.1*COUNTIF('Data-Qtr5'!D35,"N/A")))),"")</f>
        <v/>
      </c>
      <c r="E36" s="172" t="str">
        <f>IF(M36=1,IF(ISBLANK('Data-Qtr5'!E35),"",(10*COUNTIF('Data-Qtr5'!E35,"Yes, nominated to self-administer")+COUNTIF('Data-Qtr5'!E35,"Yes, nominated NOT to self-administer"))),"")</f>
        <v/>
      </c>
      <c r="F36" s="172" t="str">
        <f>IF(M36=1,IF(ISBLANK('Data-Qtr5'!F35),"",(10*COUNTIF('Data-Qtr5'!F35,"Yes, reported difficulty swallowing medicines")+COUNTIF('Data-Qtr5'!F35,"Yes, reported NO difficulty swallowing medicines"))),"")</f>
        <v/>
      </c>
      <c r="G36" s="168" t="str">
        <f>IF(M36=1,IF('Data-Qtr5'!P35,0.1,IF(ISBLANK('Data-Qtr5'!G35),"",(COUNTIF('Data-Qtr5'!G35,"Yes")+(0.1*COUNTIF('Data-Qtr5'!G35,"N/A"))))),"")</f>
        <v/>
      </c>
      <c r="H36" s="169" t="str">
        <f>IF(M36=1,IF('Data-Qtr5'!Q35,0.1,IF(ISBLANK('Data-Qtr5'!H35),"",((COUNTIF('Data-Qtr5'!H35,"Yes")+(0.1*COUNTIF('Data-Qtr5'!H35,"N/A")))))),"")</f>
        <v/>
      </c>
      <c r="I36" s="173" t="str">
        <f>IF(M36=1,IF(ISBLANK('Data-Qtr5'!I35),"",(COUNTIF('Data-Qtr5'!I35,"Yes")+(0.1*COUNTIF('Data-Qtr5'!I35,"N/A")))),"")</f>
        <v/>
      </c>
      <c r="J36" s="173" t="str">
        <f>IF(M36=1,IF(ISBLANK('Data-Qtr5'!J35),"",(COUNTIF('Data-Qtr5'!J35,"Yes")+(0.1*COUNTIF('Data-Qtr5'!J35,"N/A")))),"")</f>
        <v/>
      </c>
      <c r="K36" s="174" t="str">
        <f>IF(M36=1,IF(ISBLANK('Data-Qtr5'!K35),"",(COUNTIF('Data-Qtr5'!K35,"Yes")+(0.1*COUNTIF('Data-Qtr5'!K35,"N/A")))),"")</f>
        <v/>
      </c>
      <c r="L36" s="148">
        <f>COUNTIF('Data-Qtr5'!C35:K35,"")</f>
        <v>9</v>
      </c>
      <c r="M36" s="74">
        <f>IF('Data-Qtr5'!R35,"",IF(L36&lt;9,1,0))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IF(M37=1,IF('Data-Qtr5'!C36="","",(COUNTIF('Data-Qtr5'!C36,"Yes")+(0.1*COUNTIF('Data-Qtr5'!C36,"N/A")))),"")</f>
        <v/>
      </c>
      <c r="D37" s="172" t="str">
        <f>IF(M37=1,IF(ISBLANK('Data-Qtr5'!D36),"",(COUNTIF('Data-Qtr5'!D36,"Yes")+(0.1*COUNTIF('Data-Qtr5'!D36,"N/A")))),"")</f>
        <v/>
      </c>
      <c r="E37" s="172" t="str">
        <f>IF(M37=1,IF(ISBLANK('Data-Qtr5'!E36),"",(10*COUNTIF('Data-Qtr5'!E36,"Yes, nominated to self-administer")+COUNTIF('Data-Qtr5'!E36,"Yes, nominated NOT to self-administer"))),"")</f>
        <v/>
      </c>
      <c r="F37" s="172" t="str">
        <f>IF(M37=1,IF(ISBLANK('Data-Qtr5'!F36),"",(10*COUNTIF('Data-Qtr5'!F36,"Yes, reported difficulty swallowing medicines")+COUNTIF('Data-Qtr5'!F36,"Yes, reported NO difficulty swallowing medicines"))),"")</f>
        <v/>
      </c>
      <c r="G37" s="168" t="str">
        <f>IF(M37=1,IF('Data-Qtr5'!P36,0.1,IF(ISBLANK('Data-Qtr5'!G36),"",(COUNTIF('Data-Qtr5'!G36,"Yes")+(0.1*COUNTIF('Data-Qtr5'!G36,"N/A"))))),"")</f>
        <v/>
      </c>
      <c r="H37" s="169" t="str">
        <f>IF(M37=1,IF('Data-Qtr5'!Q36,0.1,IF(ISBLANK('Data-Qtr5'!H36),"",((COUNTIF('Data-Qtr5'!H36,"Yes")+(0.1*COUNTIF('Data-Qtr5'!H36,"N/A")))))),"")</f>
        <v/>
      </c>
      <c r="I37" s="173" t="str">
        <f>IF(M37=1,IF(ISBLANK('Data-Qtr5'!I36),"",(COUNTIF('Data-Qtr5'!I36,"Yes")+(0.1*COUNTIF('Data-Qtr5'!I36,"N/A")))),"")</f>
        <v/>
      </c>
      <c r="J37" s="173" t="str">
        <f>IF(M37=1,IF(ISBLANK('Data-Qtr5'!J36),"",(COUNTIF('Data-Qtr5'!J36,"Yes")+(0.1*COUNTIF('Data-Qtr5'!J36,"N/A")))),"")</f>
        <v/>
      </c>
      <c r="K37" s="174" t="str">
        <f>IF(M37=1,IF(ISBLANK('Data-Qtr5'!K36),"",(COUNTIF('Data-Qtr5'!K36,"Yes")+(0.1*COUNTIF('Data-Qtr5'!K36,"N/A")))),"")</f>
        <v/>
      </c>
      <c r="L37" s="119">
        <f>COUNTIF('Data-Qtr5'!C36:K36,"")</f>
        <v>9</v>
      </c>
      <c r="M37" s="74">
        <f>IF('Data-Qtr5'!R36,"",IF(L37&lt;9,1,0))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IF(M38=1,IF('Data-Qtr5'!C37="","",(COUNTIF('Data-Qtr5'!C37,"Yes")+(0.1*COUNTIF('Data-Qtr5'!C37,"N/A")))),"")</f>
        <v/>
      </c>
      <c r="D38" s="172" t="str">
        <f>IF(M38=1,IF(ISBLANK('Data-Qtr5'!D37),"",(COUNTIF('Data-Qtr5'!D37,"Yes")+(0.1*COUNTIF('Data-Qtr5'!D37,"N/A")))),"")</f>
        <v/>
      </c>
      <c r="E38" s="172" t="str">
        <f>IF(M38=1,IF(ISBLANK('Data-Qtr5'!E37),"",(10*COUNTIF('Data-Qtr5'!E37,"Yes, nominated to self-administer")+COUNTIF('Data-Qtr5'!E37,"Yes, nominated NOT to self-administer"))),"")</f>
        <v/>
      </c>
      <c r="F38" s="172" t="str">
        <f>IF(M38=1,IF(ISBLANK('Data-Qtr5'!F37),"",(10*COUNTIF('Data-Qtr5'!F37,"Yes, reported difficulty swallowing medicines")+COUNTIF('Data-Qtr5'!F37,"Yes, reported NO difficulty swallowing medicines"))),"")</f>
        <v/>
      </c>
      <c r="G38" s="168" t="str">
        <f>IF(M38=1,IF('Data-Qtr5'!P37,0.1,IF(ISBLANK('Data-Qtr5'!G37),"",(COUNTIF('Data-Qtr5'!G37,"Yes")+(0.1*COUNTIF('Data-Qtr5'!G37,"N/A"))))),"")</f>
        <v/>
      </c>
      <c r="H38" s="169" t="str">
        <f>IF(M38=1,IF('Data-Qtr5'!Q37,0.1,IF(ISBLANK('Data-Qtr5'!H37),"",((COUNTIF('Data-Qtr5'!H37,"Yes")+(0.1*COUNTIF('Data-Qtr5'!H37,"N/A")))))),"")</f>
        <v/>
      </c>
      <c r="I38" s="173" t="str">
        <f>IF(M38=1,IF(ISBLANK('Data-Qtr5'!I37),"",(COUNTIF('Data-Qtr5'!I37,"Yes")+(0.1*COUNTIF('Data-Qtr5'!I37,"N/A")))),"")</f>
        <v/>
      </c>
      <c r="J38" s="173" t="str">
        <f>IF(M38=1,IF(ISBLANK('Data-Qtr5'!J37),"",(COUNTIF('Data-Qtr5'!J37,"Yes")+(0.1*COUNTIF('Data-Qtr5'!J37,"N/A")))),"")</f>
        <v/>
      </c>
      <c r="K38" s="174" t="str">
        <f>IF(M38=1,IF(ISBLANK('Data-Qtr5'!K37),"",(COUNTIF('Data-Qtr5'!K37,"Yes")+(0.1*COUNTIF('Data-Qtr5'!K37,"N/A")))),"")</f>
        <v/>
      </c>
      <c r="L38" s="119">
        <f>COUNTIF('Data-Qtr5'!C37:K37,"")</f>
        <v>9</v>
      </c>
      <c r="M38" s="74">
        <f>IF('Data-Qtr5'!R37,"",IF(L38&lt;9,1,0))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IF(M39=1,IF('Data-Qtr5'!C38="","",(COUNTIF('Data-Qtr5'!C38,"Yes")+(0.1*COUNTIF('Data-Qtr5'!C38,"N/A")))),"")</f>
        <v/>
      </c>
      <c r="D39" s="172" t="str">
        <f>IF(M39=1,IF(ISBLANK('Data-Qtr5'!D38),"",(COUNTIF('Data-Qtr5'!D38,"Yes")+(0.1*COUNTIF('Data-Qtr5'!D38,"N/A")))),"")</f>
        <v/>
      </c>
      <c r="E39" s="172" t="str">
        <f>IF(M39=1,IF(ISBLANK('Data-Qtr5'!E38),"",(10*COUNTIF('Data-Qtr5'!E38,"Yes, nominated to self-administer")+COUNTIF('Data-Qtr5'!E38,"Yes, nominated NOT to self-administer"))),"")</f>
        <v/>
      </c>
      <c r="F39" s="172" t="str">
        <f>IF(M39=1,IF(ISBLANK('Data-Qtr5'!F38),"",(10*COUNTIF('Data-Qtr5'!F38,"Yes, reported difficulty swallowing medicines")+COUNTIF('Data-Qtr5'!F38,"Yes, reported NO difficulty swallowing medicines"))),"")</f>
        <v/>
      </c>
      <c r="G39" s="168" t="str">
        <f>IF(M39=1,IF('Data-Qtr5'!P38,0.1,IF(ISBLANK('Data-Qtr5'!G38),"",(COUNTIF('Data-Qtr5'!G38,"Yes")+(0.1*COUNTIF('Data-Qtr5'!G38,"N/A"))))),"")</f>
        <v/>
      </c>
      <c r="H39" s="169" t="str">
        <f>IF(M39=1,IF('Data-Qtr5'!Q38,0.1,IF(ISBLANK('Data-Qtr5'!H38),"",((COUNTIF('Data-Qtr5'!H38,"Yes")+(0.1*COUNTIF('Data-Qtr5'!H38,"N/A")))))),"")</f>
        <v/>
      </c>
      <c r="I39" s="173" t="str">
        <f>IF(M39=1,IF(ISBLANK('Data-Qtr5'!I38),"",(COUNTIF('Data-Qtr5'!I38,"Yes")+(0.1*COUNTIF('Data-Qtr5'!I38,"N/A")))),"")</f>
        <v/>
      </c>
      <c r="J39" s="173" t="str">
        <f>IF(M39=1,IF(ISBLANK('Data-Qtr5'!J38),"",(COUNTIF('Data-Qtr5'!J38,"Yes")+(0.1*COUNTIF('Data-Qtr5'!J38,"N/A")))),"")</f>
        <v/>
      </c>
      <c r="K39" s="174" t="str">
        <f>IF(M39=1,IF(ISBLANK('Data-Qtr5'!K38),"",(COUNTIF('Data-Qtr5'!K38,"Yes")+(0.1*COUNTIF('Data-Qtr5'!K38,"N/A")))),"")</f>
        <v/>
      </c>
      <c r="L39" s="119">
        <f>COUNTIF('Data-Qtr5'!C38:K38,"")</f>
        <v>9</v>
      </c>
      <c r="M39" s="74">
        <f>IF('Data-Qtr5'!R38,"",IF(L39&lt;9,1,0))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IF(M40=1,IF('Data-Qtr5'!C39="","",(COUNTIF('Data-Qtr5'!C39,"Yes")+(0.1*COUNTIF('Data-Qtr5'!C39,"N/A")))),"")</f>
        <v/>
      </c>
      <c r="D40" s="172" t="str">
        <f>IF(M40=1,IF(ISBLANK('Data-Qtr5'!D39),"",(COUNTIF('Data-Qtr5'!D39,"Yes")+(0.1*COUNTIF('Data-Qtr5'!D39,"N/A")))),"")</f>
        <v/>
      </c>
      <c r="E40" s="172" t="str">
        <f>IF(M40=1,IF(ISBLANK('Data-Qtr5'!E39),"",(10*COUNTIF('Data-Qtr5'!E39,"Yes, nominated to self-administer")+COUNTIF('Data-Qtr5'!E39,"Yes, nominated NOT to self-administer"))),"")</f>
        <v/>
      </c>
      <c r="F40" s="172" t="str">
        <f>IF(M40=1,IF(ISBLANK('Data-Qtr5'!F39),"",(10*COUNTIF('Data-Qtr5'!F39,"Yes, reported difficulty swallowing medicines")+COUNTIF('Data-Qtr5'!F39,"Yes, reported NO difficulty swallowing medicines"))),"")</f>
        <v/>
      </c>
      <c r="G40" s="168" t="str">
        <f>IF(M40=1,IF('Data-Qtr5'!P39,0.1,IF(ISBLANK('Data-Qtr5'!G39),"",(COUNTIF('Data-Qtr5'!G39,"Yes")+(0.1*COUNTIF('Data-Qtr5'!G39,"N/A"))))),"")</f>
        <v/>
      </c>
      <c r="H40" s="169" t="str">
        <f>IF(M40=1,IF('Data-Qtr5'!Q39,0.1,IF(ISBLANK('Data-Qtr5'!H39),"",((COUNTIF('Data-Qtr5'!H39,"Yes")+(0.1*COUNTIF('Data-Qtr5'!H39,"N/A")))))),"")</f>
        <v/>
      </c>
      <c r="I40" s="173" t="str">
        <f>IF(M40=1,IF(ISBLANK('Data-Qtr5'!I39),"",(COUNTIF('Data-Qtr5'!I39,"Yes")+(0.1*COUNTIF('Data-Qtr5'!I39,"N/A")))),"")</f>
        <v/>
      </c>
      <c r="J40" s="173" t="str">
        <f>IF(M40=1,IF(ISBLANK('Data-Qtr5'!J39),"",(COUNTIF('Data-Qtr5'!J39,"Yes")+(0.1*COUNTIF('Data-Qtr5'!J39,"N/A")))),"")</f>
        <v/>
      </c>
      <c r="K40" s="174" t="str">
        <f>IF(M40=1,IF(ISBLANK('Data-Qtr5'!K39),"",(COUNTIF('Data-Qtr5'!K39,"Yes")+(0.1*COUNTIF('Data-Qtr5'!K39,"N/A")))),"")</f>
        <v/>
      </c>
      <c r="L40" s="119">
        <f>COUNTIF('Data-Qtr5'!C39:K39,"")</f>
        <v>9</v>
      </c>
      <c r="M40" s="74">
        <f>IF('Data-Qtr5'!R39,"",IF(L40&lt;9,1,0))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IF(M41=1,IF('Data-Qtr5'!C40="","",(COUNTIF('Data-Qtr5'!C40,"Yes")+(0.1*COUNTIF('Data-Qtr5'!C40,"N/A")))),"")</f>
        <v/>
      </c>
      <c r="D41" s="172" t="str">
        <f>IF(M41=1,IF(ISBLANK('Data-Qtr5'!D40),"",(COUNTIF('Data-Qtr5'!D40,"Yes")+(0.1*COUNTIF('Data-Qtr5'!D40,"N/A")))),"")</f>
        <v/>
      </c>
      <c r="E41" s="172" t="str">
        <f>IF(M41=1,IF(ISBLANK('Data-Qtr5'!E40),"",(10*COUNTIF('Data-Qtr5'!E40,"Yes, nominated to self-administer")+COUNTIF('Data-Qtr5'!E40,"Yes, nominated NOT to self-administer"))),"")</f>
        <v/>
      </c>
      <c r="F41" s="172" t="str">
        <f>IF(M41=1,IF(ISBLANK('Data-Qtr5'!F40),"",(10*COUNTIF('Data-Qtr5'!F40,"Yes, reported difficulty swallowing medicines")+COUNTIF('Data-Qtr5'!F40,"Yes, reported NO difficulty swallowing medicines"))),"")</f>
        <v/>
      </c>
      <c r="G41" s="168" t="str">
        <f>IF(M41=1,IF('Data-Qtr5'!P40,0.1,IF(ISBLANK('Data-Qtr5'!G40),"",(COUNTIF('Data-Qtr5'!G40,"Yes")+(0.1*COUNTIF('Data-Qtr5'!G40,"N/A"))))),"")</f>
        <v/>
      </c>
      <c r="H41" s="169" t="str">
        <f>IF(M41=1,IF('Data-Qtr5'!Q40,0.1,IF(ISBLANK('Data-Qtr5'!H40),"",((COUNTIF('Data-Qtr5'!H40,"Yes")+(0.1*COUNTIF('Data-Qtr5'!H40,"N/A")))))),"")</f>
        <v/>
      </c>
      <c r="I41" s="173" t="str">
        <f>IF(M41=1,IF(ISBLANK('Data-Qtr5'!I40),"",(COUNTIF('Data-Qtr5'!I40,"Yes")+(0.1*COUNTIF('Data-Qtr5'!I40,"N/A")))),"")</f>
        <v/>
      </c>
      <c r="J41" s="173" t="str">
        <f>IF(M41=1,IF(ISBLANK('Data-Qtr5'!J40),"",(COUNTIF('Data-Qtr5'!J40,"Yes")+(0.1*COUNTIF('Data-Qtr5'!J40,"N/A")))),"")</f>
        <v/>
      </c>
      <c r="K41" s="174" t="str">
        <f>IF(M41=1,IF(ISBLANK('Data-Qtr5'!K40),"",(COUNTIF('Data-Qtr5'!K40,"Yes")+(0.1*COUNTIF('Data-Qtr5'!K40,"N/A")))),"")</f>
        <v/>
      </c>
      <c r="L41" s="119">
        <f>COUNTIF('Data-Qtr5'!C40:K40,"")</f>
        <v>9</v>
      </c>
      <c r="M41" s="74">
        <f>IF('Data-Qtr5'!R40,"",IF(L41&lt;9,1,0))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IF(M42=1,IF('Data-Qtr5'!C41="","",(COUNTIF('Data-Qtr5'!C41,"Yes")+(0.1*COUNTIF('Data-Qtr5'!C41,"N/A")))),"")</f>
        <v/>
      </c>
      <c r="D42" s="172" t="str">
        <f>IF(M42=1,IF(ISBLANK('Data-Qtr5'!D41),"",(COUNTIF('Data-Qtr5'!D41,"Yes")+(0.1*COUNTIF('Data-Qtr5'!D41,"N/A")))),"")</f>
        <v/>
      </c>
      <c r="E42" s="172" t="str">
        <f>IF(M42=1,IF(ISBLANK('Data-Qtr5'!E41),"",(10*COUNTIF('Data-Qtr5'!E41,"Yes, nominated to self-administer")+COUNTIF('Data-Qtr5'!E41,"Yes, nominated NOT to self-administer"))),"")</f>
        <v/>
      </c>
      <c r="F42" s="172" t="str">
        <f>IF(M42=1,IF(ISBLANK('Data-Qtr5'!F41),"",(10*COUNTIF('Data-Qtr5'!F41,"Yes, reported difficulty swallowing medicines")+COUNTIF('Data-Qtr5'!F41,"Yes, reported NO difficulty swallowing medicines"))),"")</f>
        <v/>
      </c>
      <c r="G42" s="168" t="str">
        <f>IF(M42=1,IF('Data-Qtr5'!P41,0.1,IF(ISBLANK('Data-Qtr5'!G41),"",(COUNTIF('Data-Qtr5'!G41,"Yes")+(0.1*COUNTIF('Data-Qtr5'!G41,"N/A"))))),"")</f>
        <v/>
      </c>
      <c r="H42" s="169" t="str">
        <f>IF(M42=1,IF('Data-Qtr5'!Q41,0.1,IF(ISBLANK('Data-Qtr5'!H41),"",((COUNTIF('Data-Qtr5'!H41,"Yes")+(0.1*COUNTIF('Data-Qtr5'!H41,"N/A")))))),"")</f>
        <v/>
      </c>
      <c r="I42" s="173" t="str">
        <f>IF(M42=1,IF(ISBLANK('Data-Qtr5'!I41),"",(COUNTIF('Data-Qtr5'!I41,"Yes")+(0.1*COUNTIF('Data-Qtr5'!I41,"N/A")))),"")</f>
        <v/>
      </c>
      <c r="J42" s="173" t="str">
        <f>IF(M42=1,IF(ISBLANK('Data-Qtr5'!J41),"",(COUNTIF('Data-Qtr5'!J41,"Yes")+(0.1*COUNTIF('Data-Qtr5'!J41,"N/A")))),"")</f>
        <v/>
      </c>
      <c r="K42" s="174" t="str">
        <f>IF(M42=1,IF(ISBLANK('Data-Qtr5'!K41),"",(COUNTIF('Data-Qtr5'!K41,"Yes")+(0.1*COUNTIF('Data-Qtr5'!K41,"N/A")))),"")</f>
        <v/>
      </c>
      <c r="L42" s="119">
        <f>COUNTIF('Data-Qtr5'!C41:K41,"")</f>
        <v>9</v>
      </c>
      <c r="M42" s="74">
        <f>IF('Data-Qtr5'!R41,"",IF(L42&lt;9,1,0))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IF(M43=1,IF('Data-Qtr5'!C42="","",(COUNTIF('Data-Qtr5'!C42,"Yes")+(0.1*COUNTIF('Data-Qtr5'!C42,"N/A")))),"")</f>
        <v/>
      </c>
      <c r="D43" s="172" t="str">
        <f>IF(M43=1,IF(ISBLANK('Data-Qtr5'!D42),"",(COUNTIF('Data-Qtr5'!D42,"Yes")+(0.1*COUNTIF('Data-Qtr5'!D42,"N/A")))),"")</f>
        <v/>
      </c>
      <c r="E43" s="172" t="str">
        <f>IF(M43=1,IF(ISBLANK('Data-Qtr5'!E42),"",(10*COUNTIF('Data-Qtr5'!E42,"Yes, nominated to self-administer")+COUNTIF('Data-Qtr5'!E42,"Yes, nominated NOT to self-administer"))),"")</f>
        <v/>
      </c>
      <c r="F43" s="172" t="str">
        <f>IF(M43=1,IF(ISBLANK('Data-Qtr5'!F42),"",(10*COUNTIF('Data-Qtr5'!F42,"Yes, reported difficulty swallowing medicines")+COUNTIF('Data-Qtr5'!F42,"Yes, reported NO difficulty swallowing medicines"))),"")</f>
        <v/>
      </c>
      <c r="G43" s="168" t="str">
        <f>IF(M43=1,IF('Data-Qtr5'!P42,0.1,IF(ISBLANK('Data-Qtr5'!G42),"",(COUNTIF('Data-Qtr5'!G42,"Yes")+(0.1*COUNTIF('Data-Qtr5'!G42,"N/A"))))),"")</f>
        <v/>
      </c>
      <c r="H43" s="169" t="str">
        <f>IF(M43=1,IF('Data-Qtr5'!Q42,0.1,IF(ISBLANK('Data-Qtr5'!H42),"",((COUNTIF('Data-Qtr5'!H42,"Yes")+(0.1*COUNTIF('Data-Qtr5'!H42,"N/A")))))),"")</f>
        <v/>
      </c>
      <c r="I43" s="173" t="str">
        <f>IF(M43=1,IF(ISBLANK('Data-Qtr5'!I42),"",(COUNTIF('Data-Qtr5'!I42,"Yes")+(0.1*COUNTIF('Data-Qtr5'!I42,"N/A")))),"")</f>
        <v/>
      </c>
      <c r="J43" s="173" t="str">
        <f>IF(M43=1,IF(ISBLANK('Data-Qtr5'!J42),"",(COUNTIF('Data-Qtr5'!J42,"Yes")+(0.1*COUNTIF('Data-Qtr5'!J42,"N/A")))),"")</f>
        <v/>
      </c>
      <c r="K43" s="174" t="str">
        <f>IF(M43=1,IF(ISBLANK('Data-Qtr5'!K42),"",(COUNTIF('Data-Qtr5'!K42,"Yes")+(0.1*COUNTIF('Data-Qtr5'!K42,"N/A")))),"")</f>
        <v/>
      </c>
      <c r="L43" s="119">
        <f>COUNTIF('Data-Qtr5'!C42:K42,"")</f>
        <v>9</v>
      </c>
      <c r="M43" s="74">
        <f>IF('Data-Qtr5'!R42,"",IF(L43&lt;9,1,0))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IF(M44=1,IF('Data-Qtr5'!C43="","",(COUNTIF('Data-Qtr5'!C43,"Yes")+(0.1*COUNTIF('Data-Qtr5'!C43,"N/A")))),"")</f>
        <v/>
      </c>
      <c r="D44" s="172" t="str">
        <f>IF(M44=1,IF(ISBLANK('Data-Qtr5'!D43),"",(COUNTIF('Data-Qtr5'!D43,"Yes")+(0.1*COUNTIF('Data-Qtr5'!D43,"N/A")))),"")</f>
        <v/>
      </c>
      <c r="E44" s="172" t="str">
        <f>IF(M44=1,IF(ISBLANK('Data-Qtr5'!E43),"",(10*COUNTIF('Data-Qtr5'!E43,"Yes, nominated to self-administer")+COUNTIF('Data-Qtr5'!E43,"Yes, nominated NOT to self-administer"))),"")</f>
        <v/>
      </c>
      <c r="F44" s="172" t="str">
        <f>IF(M44=1,IF(ISBLANK('Data-Qtr5'!F43),"",(10*COUNTIF('Data-Qtr5'!F43,"Yes, reported difficulty swallowing medicines")+COUNTIF('Data-Qtr5'!F43,"Yes, reported NO difficulty swallowing medicines"))),"")</f>
        <v/>
      </c>
      <c r="G44" s="168" t="str">
        <f>IF(M44=1,IF('Data-Qtr5'!P43,0.1,IF(ISBLANK('Data-Qtr5'!G43),"",(COUNTIF('Data-Qtr5'!G43,"Yes")+(0.1*COUNTIF('Data-Qtr5'!G43,"N/A"))))),"")</f>
        <v/>
      </c>
      <c r="H44" s="169" t="str">
        <f>IF(M44=1,IF('Data-Qtr5'!Q43,0.1,IF(ISBLANK('Data-Qtr5'!H43),"",((COUNTIF('Data-Qtr5'!H43,"Yes")+(0.1*COUNTIF('Data-Qtr5'!H43,"N/A")))))),"")</f>
        <v/>
      </c>
      <c r="I44" s="173" t="str">
        <f>IF(M44=1,IF(ISBLANK('Data-Qtr5'!I43),"",(COUNTIF('Data-Qtr5'!I43,"Yes")+(0.1*COUNTIF('Data-Qtr5'!I43,"N/A")))),"")</f>
        <v/>
      </c>
      <c r="J44" s="173" t="str">
        <f>IF(M44=1,IF(ISBLANK('Data-Qtr5'!J43),"",(COUNTIF('Data-Qtr5'!J43,"Yes")+(0.1*COUNTIF('Data-Qtr5'!J43,"N/A")))),"")</f>
        <v/>
      </c>
      <c r="K44" s="174" t="str">
        <f>IF(M44=1,IF(ISBLANK('Data-Qtr5'!K43),"",(COUNTIF('Data-Qtr5'!K43,"Yes")+(0.1*COUNTIF('Data-Qtr5'!K43,"N/A")))),"")</f>
        <v/>
      </c>
      <c r="L44" s="119">
        <f>COUNTIF('Data-Qtr5'!C43:K43,"")</f>
        <v>9</v>
      </c>
      <c r="M44" s="74">
        <f>IF('Data-Qtr5'!R43,"",IF(L44&lt;9,1,0))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IF(M45=1,IF('Data-Qtr5'!C44="","",(COUNTIF('Data-Qtr5'!C44,"Yes")+(0.1*COUNTIF('Data-Qtr5'!C44,"N/A")))),"")</f>
        <v/>
      </c>
      <c r="D45" s="172" t="str">
        <f>IF(M45=1,IF(ISBLANK('Data-Qtr5'!D44),"",(COUNTIF('Data-Qtr5'!D44,"Yes")+(0.1*COUNTIF('Data-Qtr5'!D44,"N/A")))),"")</f>
        <v/>
      </c>
      <c r="E45" s="172" t="str">
        <f>IF(M45=1,IF(ISBLANK('Data-Qtr5'!E44),"",(10*COUNTIF('Data-Qtr5'!E44,"Yes, nominated to self-administer")+COUNTIF('Data-Qtr5'!E44,"Yes, nominated NOT to self-administer"))),"")</f>
        <v/>
      </c>
      <c r="F45" s="172" t="str">
        <f>IF(M45=1,IF(ISBLANK('Data-Qtr5'!F44),"",(10*COUNTIF('Data-Qtr5'!F44,"Yes, reported difficulty swallowing medicines")+COUNTIF('Data-Qtr5'!F44,"Yes, reported NO difficulty swallowing medicines"))),"")</f>
        <v/>
      </c>
      <c r="G45" s="168" t="str">
        <f>IF(M45=1,IF('Data-Qtr5'!P44,0.1,IF(ISBLANK('Data-Qtr5'!G44),"",(COUNTIF('Data-Qtr5'!G44,"Yes")+(0.1*COUNTIF('Data-Qtr5'!G44,"N/A"))))),"")</f>
        <v/>
      </c>
      <c r="H45" s="169" t="str">
        <f>IF(M45=1,IF('Data-Qtr5'!Q44,0.1,IF(ISBLANK('Data-Qtr5'!H44),"",((COUNTIF('Data-Qtr5'!H44,"Yes")+(0.1*COUNTIF('Data-Qtr5'!H44,"N/A")))))),"")</f>
        <v/>
      </c>
      <c r="I45" s="173" t="str">
        <f>IF(M45=1,IF(ISBLANK('Data-Qtr5'!I44),"",(COUNTIF('Data-Qtr5'!I44,"Yes")+(0.1*COUNTIF('Data-Qtr5'!I44,"N/A")))),"")</f>
        <v/>
      </c>
      <c r="J45" s="173" t="str">
        <f>IF(M45=1,IF(ISBLANK('Data-Qtr5'!J44),"",(COUNTIF('Data-Qtr5'!J44,"Yes")+(0.1*COUNTIF('Data-Qtr5'!J44,"N/A")))),"")</f>
        <v/>
      </c>
      <c r="K45" s="174" t="str">
        <f>IF(M45=1,IF(ISBLANK('Data-Qtr5'!K44),"",(COUNTIF('Data-Qtr5'!K44,"Yes")+(0.1*COUNTIF('Data-Qtr5'!K44,"N/A")))),"")</f>
        <v/>
      </c>
      <c r="L45" s="119">
        <f>COUNTIF('Data-Qtr5'!C44:K44,"")</f>
        <v>9</v>
      </c>
      <c r="M45" s="74">
        <f>IF('Data-Qtr5'!R44,"",IF(L45&lt;9,1,0))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IF(M46=1,IF('Data-Qtr5'!C45="","",(COUNTIF('Data-Qtr5'!C45,"Yes")+(0.1*COUNTIF('Data-Qtr5'!C45,"N/A")))),"")</f>
        <v/>
      </c>
      <c r="D46" s="172" t="str">
        <f>IF(M46=1,IF(ISBLANK('Data-Qtr5'!D45),"",(COUNTIF('Data-Qtr5'!D45,"Yes")+(0.1*COUNTIF('Data-Qtr5'!D45,"N/A")))),"")</f>
        <v/>
      </c>
      <c r="E46" s="172" t="str">
        <f>IF(M46=1,IF(ISBLANK('Data-Qtr5'!E45),"",(10*COUNTIF('Data-Qtr5'!E45,"Yes, nominated to self-administer")+COUNTIF('Data-Qtr5'!E45,"Yes, nominated NOT to self-administer"))),"")</f>
        <v/>
      </c>
      <c r="F46" s="172" t="str">
        <f>IF(M46=1,IF(ISBLANK('Data-Qtr5'!F45),"",(10*COUNTIF('Data-Qtr5'!F45,"Yes, reported difficulty swallowing medicines")+COUNTIF('Data-Qtr5'!F45,"Yes, reported NO difficulty swallowing medicines"))),"")</f>
        <v/>
      </c>
      <c r="G46" s="168" t="str">
        <f>IF(M46=1,IF('Data-Qtr5'!P45,0.1,IF(ISBLANK('Data-Qtr5'!G45),"",(COUNTIF('Data-Qtr5'!G45,"Yes")+(0.1*COUNTIF('Data-Qtr5'!G45,"N/A"))))),"")</f>
        <v/>
      </c>
      <c r="H46" s="169" t="str">
        <f>IF(M46=1,IF('Data-Qtr5'!Q45,0.1,IF(ISBLANK('Data-Qtr5'!H45),"",((COUNTIF('Data-Qtr5'!H45,"Yes")+(0.1*COUNTIF('Data-Qtr5'!H45,"N/A")))))),"")</f>
        <v/>
      </c>
      <c r="I46" s="173" t="str">
        <f>IF(M46=1,IF(ISBLANK('Data-Qtr5'!I45),"",(COUNTIF('Data-Qtr5'!I45,"Yes")+(0.1*COUNTIF('Data-Qtr5'!I45,"N/A")))),"")</f>
        <v/>
      </c>
      <c r="J46" s="173" t="str">
        <f>IF(M46=1,IF(ISBLANK('Data-Qtr5'!J45),"",(COUNTIF('Data-Qtr5'!J45,"Yes")+(0.1*COUNTIF('Data-Qtr5'!J45,"N/A")))),"")</f>
        <v/>
      </c>
      <c r="K46" s="174" t="str">
        <f>IF(M46=1,IF(ISBLANK('Data-Qtr5'!K45),"",(COUNTIF('Data-Qtr5'!K45,"Yes")+(0.1*COUNTIF('Data-Qtr5'!K45,"N/A")))),"")</f>
        <v/>
      </c>
      <c r="L46" s="148">
        <f>COUNTIF('Data-Qtr5'!C45:K45,"")</f>
        <v>9</v>
      </c>
      <c r="M46" s="74">
        <f>IF('Data-Qtr5'!R45,"",IF(L46&lt;9,1,0))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IF(M47=1,IF('Data-Qtr5'!C46="","",(COUNTIF('Data-Qtr5'!C46,"Yes")+(0.1*COUNTIF('Data-Qtr5'!C46,"N/A")))),"")</f>
        <v/>
      </c>
      <c r="D47" s="172" t="str">
        <f>IF(M47=1,IF(ISBLANK('Data-Qtr5'!D46),"",(COUNTIF('Data-Qtr5'!D46,"Yes")+(0.1*COUNTIF('Data-Qtr5'!D46,"N/A")))),"")</f>
        <v/>
      </c>
      <c r="E47" s="172" t="str">
        <f>IF(M47=1,IF(ISBLANK('Data-Qtr5'!E46),"",(10*COUNTIF('Data-Qtr5'!E46,"Yes, nominated to self-administer")+COUNTIF('Data-Qtr5'!E46,"Yes, nominated NOT to self-administer"))),"")</f>
        <v/>
      </c>
      <c r="F47" s="172" t="str">
        <f>IF(M47=1,IF(ISBLANK('Data-Qtr5'!F46),"",(10*COUNTIF('Data-Qtr5'!F46,"Yes, reported difficulty swallowing medicines")+COUNTIF('Data-Qtr5'!F46,"Yes, reported NO difficulty swallowing medicines"))),"")</f>
        <v/>
      </c>
      <c r="G47" s="168" t="str">
        <f>IF(M47=1,IF('Data-Qtr5'!P46,0.1,IF(ISBLANK('Data-Qtr5'!G46),"",(COUNTIF('Data-Qtr5'!G46,"Yes")+(0.1*COUNTIF('Data-Qtr5'!G46,"N/A"))))),"")</f>
        <v/>
      </c>
      <c r="H47" s="169" t="str">
        <f>IF(M47=1,IF('Data-Qtr5'!Q46,0.1,IF(ISBLANK('Data-Qtr5'!H46),"",((COUNTIF('Data-Qtr5'!H46,"Yes")+(0.1*COUNTIF('Data-Qtr5'!H46,"N/A")))))),"")</f>
        <v/>
      </c>
      <c r="I47" s="173" t="str">
        <f>IF(M47=1,IF(ISBLANK('Data-Qtr5'!I46),"",(COUNTIF('Data-Qtr5'!I46,"Yes")+(0.1*COUNTIF('Data-Qtr5'!I46,"N/A")))),"")</f>
        <v/>
      </c>
      <c r="J47" s="173" t="str">
        <f>IF(M47=1,IF(ISBLANK('Data-Qtr5'!J46),"",(COUNTIF('Data-Qtr5'!J46,"Yes")+(0.1*COUNTIF('Data-Qtr5'!J46,"N/A")))),"")</f>
        <v/>
      </c>
      <c r="K47" s="174" t="str">
        <f>IF(M47=1,IF(ISBLANK('Data-Qtr5'!K46),"",(COUNTIF('Data-Qtr5'!K46,"Yes")+(0.1*COUNTIF('Data-Qtr5'!K46,"N/A")))),"")</f>
        <v/>
      </c>
      <c r="L47" s="119">
        <f>COUNTIF('Data-Qtr5'!C46:K46,"")</f>
        <v>9</v>
      </c>
      <c r="M47" s="74">
        <f>IF('Data-Qtr5'!R46,"",IF(L47&lt;9,1,0))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IF(M48=1,IF('Data-Qtr5'!C47="","",(COUNTIF('Data-Qtr5'!C47,"Yes")+(0.1*COUNTIF('Data-Qtr5'!C47,"N/A")))),"")</f>
        <v/>
      </c>
      <c r="D48" s="172" t="str">
        <f>IF(M48=1,IF(ISBLANK('Data-Qtr5'!D47),"",(COUNTIF('Data-Qtr5'!D47,"Yes")+(0.1*COUNTIF('Data-Qtr5'!D47,"N/A")))),"")</f>
        <v/>
      </c>
      <c r="E48" s="172" t="str">
        <f>IF(M48=1,IF(ISBLANK('Data-Qtr5'!E47),"",(10*COUNTIF('Data-Qtr5'!E47,"Yes, nominated to self-administer")+COUNTIF('Data-Qtr5'!E47,"Yes, nominated NOT to self-administer"))),"")</f>
        <v/>
      </c>
      <c r="F48" s="172" t="str">
        <f>IF(M48=1,IF(ISBLANK('Data-Qtr5'!F47),"",(10*COUNTIF('Data-Qtr5'!F47,"Yes, reported difficulty swallowing medicines")+COUNTIF('Data-Qtr5'!F47,"Yes, reported NO difficulty swallowing medicines"))),"")</f>
        <v/>
      </c>
      <c r="G48" s="168" t="str">
        <f>IF(M48=1,IF('Data-Qtr5'!P47,0.1,IF(ISBLANK('Data-Qtr5'!G47),"",(COUNTIF('Data-Qtr5'!G47,"Yes")+(0.1*COUNTIF('Data-Qtr5'!G47,"N/A"))))),"")</f>
        <v/>
      </c>
      <c r="H48" s="169" t="str">
        <f>IF(M48=1,IF('Data-Qtr5'!Q47,0.1,IF(ISBLANK('Data-Qtr5'!H47),"",((COUNTIF('Data-Qtr5'!H47,"Yes")+(0.1*COUNTIF('Data-Qtr5'!H47,"N/A")))))),"")</f>
        <v/>
      </c>
      <c r="I48" s="173" t="str">
        <f>IF(M48=1,IF(ISBLANK('Data-Qtr5'!I47),"",(COUNTIF('Data-Qtr5'!I47,"Yes")+(0.1*COUNTIF('Data-Qtr5'!I47,"N/A")))),"")</f>
        <v/>
      </c>
      <c r="J48" s="173" t="str">
        <f>IF(M48=1,IF(ISBLANK('Data-Qtr5'!J47),"",(COUNTIF('Data-Qtr5'!J47,"Yes")+(0.1*COUNTIF('Data-Qtr5'!J47,"N/A")))),"")</f>
        <v/>
      </c>
      <c r="K48" s="174" t="str">
        <f>IF(M48=1,IF(ISBLANK('Data-Qtr5'!K47),"",(COUNTIF('Data-Qtr5'!K47,"Yes")+(0.1*COUNTIF('Data-Qtr5'!K47,"N/A")))),"")</f>
        <v/>
      </c>
      <c r="L48" s="119">
        <f>COUNTIF('Data-Qtr5'!C47:K47,"")</f>
        <v>9</v>
      </c>
      <c r="M48" s="74">
        <f>IF('Data-Qtr5'!R47,"",IF(L48&lt;9,1,0))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IF(M49=1,IF('Data-Qtr5'!C48="","",(COUNTIF('Data-Qtr5'!C48,"Yes")+(0.1*COUNTIF('Data-Qtr5'!C48,"N/A")))),"")</f>
        <v/>
      </c>
      <c r="D49" s="172" t="str">
        <f>IF(M49=1,IF(ISBLANK('Data-Qtr5'!D48),"",(COUNTIF('Data-Qtr5'!D48,"Yes")+(0.1*COUNTIF('Data-Qtr5'!D48,"N/A")))),"")</f>
        <v/>
      </c>
      <c r="E49" s="172" t="str">
        <f>IF(M49=1,IF(ISBLANK('Data-Qtr5'!E48),"",(10*COUNTIF('Data-Qtr5'!E48,"Yes, nominated to self-administer")+COUNTIF('Data-Qtr5'!E48,"Yes, nominated NOT to self-administer"))),"")</f>
        <v/>
      </c>
      <c r="F49" s="172" t="str">
        <f>IF(M49=1,IF(ISBLANK('Data-Qtr5'!F48),"",(10*COUNTIF('Data-Qtr5'!F48,"Yes, reported difficulty swallowing medicines")+COUNTIF('Data-Qtr5'!F48,"Yes, reported NO difficulty swallowing medicines"))),"")</f>
        <v/>
      </c>
      <c r="G49" s="168" t="str">
        <f>IF(M49=1,IF('Data-Qtr5'!P48,0.1,IF(ISBLANK('Data-Qtr5'!G48),"",(COUNTIF('Data-Qtr5'!G48,"Yes")+(0.1*COUNTIF('Data-Qtr5'!G48,"N/A"))))),"")</f>
        <v/>
      </c>
      <c r="H49" s="169" t="str">
        <f>IF(M49=1,IF('Data-Qtr5'!Q48,0.1,IF(ISBLANK('Data-Qtr5'!H48),"",((COUNTIF('Data-Qtr5'!H48,"Yes")+(0.1*COUNTIF('Data-Qtr5'!H48,"N/A")))))),"")</f>
        <v/>
      </c>
      <c r="I49" s="173" t="str">
        <f>IF(M49=1,IF(ISBLANK('Data-Qtr5'!I48),"",(COUNTIF('Data-Qtr5'!I48,"Yes")+(0.1*COUNTIF('Data-Qtr5'!I48,"N/A")))),"")</f>
        <v/>
      </c>
      <c r="J49" s="173" t="str">
        <f>IF(M49=1,IF(ISBLANK('Data-Qtr5'!J48),"",(COUNTIF('Data-Qtr5'!J48,"Yes")+(0.1*COUNTIF('Data-Qtr5'!J48,"N/A")))),"")</f>
        <v/>
      </c>
      <c r="K49" s="174" t="str">
        <f>IF(M49=1,IF(ISBLANK('Data-Qtr5'!K48),"",(COUNTIF('Data-Qtr5'!K48,"Yes")+(0.1*COUNTIF('Data-Qtr5'!K48,"N/A")))),"")</f>
        <v/>
      </c>
      <c r="L49" s="119">
        <f>COUNTIF('Data-Qtr5'!C48:K48,"")</f>
        <v>9</v>
      </c>
      <c r="M49" s="74">
        <f>IF('Data-Qtr5'!R48,"",IF(L49&lt;9,1,0))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IF(M50=1,IF('Data-Qtr5'!C49="","",(COUNTIF('Data-Qtr5'!C49,"Yes")+(0.1*COUNTIF('Data-Qtr5'!C49,"N/A")))),"")</f>
        <v/>
      </c>
      <c r="D50" s="172" t="str">
        <f>IF(M50=1,IF(ISBLANK('Data-Qtr5'!D49),"",(COUNTIF('Data-Qtr5'!D49,"Yes")+(0.1*COUNTIF('Data-Qtr5'!D49,"N/A")))),"")</f>
        <v/>
      </c>
      <c r="E50" s="172" t="str">
        <f>IF(M50=1,IF(ISBLANK('Data-Qtr5'!E49),"",(10*COUNTIF('Data-Qtr5'!E49,"Yes, nominated to self-administer")+COUNTIF('Data-Qtr5'!E49,"Yes, nominated NOT to self-administer"))),"")</f>
        <v/>
      </c>
      <c r="F50" s="172" t="str">
        <f>IF(M50=1,IF(ISBLANK('Data-Qtr5'!F49),"",(10*COUNTIF('Data-Qtr5'!F49,"Yes, reported difficulty swallowing medicines")+COUNTIF('Data-Qtr5'!F49,"Yes, reported NO difficulty swallowing medicines"))),"")</f>
        <v/>
      </c>
      <c r="G50" s="168" t="str">
        <f>IF(M50=1,IF('Data-Qtr5'!P49,0.1,IF(ISBLANK('Data-Qtr5'!G49),"",(COUNTIF('Data-Qtr5'!G49,"Yes")+(0.1*COUNTIF('Data-Qtr5'!G49,"N/A"))))),"")</f>
        <v/>
      </c>
      <c r="H50" s="169" t="str">
        <f>IF(M50=1,IF('Data-Qtr5'!Q49,0.1,IF(ISBLANK('Data-Qtr5'!H49),"",((COUNTIF('Data-Qtr5'!H49,"Yes")+(0.1*COUNTIF('Data-Qtr5'!H49,"N/A")))))),"")</f>
        <v/>
      </c>
      <c r="I50" s="173" t="str">
        <f>IF(M50=1,IF(ISBLANK('Data-Qtr5'!I49),"",(COUNTIF('Data-Qtr5'!I49,"Yes")+(0.1*COUNTIF('Data-Qtr5'!I49,"N/A")))),"")</f>
        <v/>
      </c>
      <c r="J50" s="173" t="str">
        <f>IF(M50=1,IF(ISBLANK('Data-Qtr5'!J49),"",(COUNTIF('Data-Qtr5'!J49,"Yes")+(0.1*COUNTIF('Data-Qtr5'!J49,"N/A")))),"")</f>
        <v/>
      </c>
      <c r="K50" s="174" t="str">
        <f>IF(M50=1,IF(ISBLANK('Data-Qtr5'!K49),"",(COUNTIF('Data-Qtr5'!K49,"Yes")+(0.1*COUNTIF('Data-Qtr5'!K49,"N/A")))),"")</f>
        <v/>
      </c>
      <c r="L50" s="119">
        <f>COUNTIF('Data-Qtr5'!C49:K49,"")</f>
        <v>9</v>
      </c>
      <c r="M50" s="74">
        <f>IF('Data-Qtr5'!R49,"",IF(L50&lt;9,1,0))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IF(M51=1,IF('Data-Qtr5'!C50="","",(COUNTIF('Data-Qtr5'!C50,"Yes")+(0.1*COUNTIF('Data-Qtr5'!C50,"N/A")))),"")</f>
        <v/>
      </c>
      <c r="D51" s="172" t="str">
        <f>IF(M51=1,IF(ISBLANK('Data-Qtr5'!D50),"",(COUNTIF('Data-Qtr5'!D50,"Yes")+(0.1*COUNTIF('Data-Qtr5'!D50,"N/A")))),"")</f>
        <v/>
      </c>
      <c r="E51" s="172" t="str">
        <f>IF(M51=1,IF(ISBLANK('Data-Qtr5'!E50),"",(10*COUNTIF('Data-Qtr5'!E50,"Yes, nominated to self-administer")+COUNTIF('Data-Qtr5'!E50,"Yes, nominated NOT to self-administer"))),"")</f>
        <v/>
      </c>
      <c r="F51" s="172" t="str">
        <f>IF(M51=1,IF(ISBLANK('Data-Qtr5'!F50),"",(10*COUNTIF('Data-Qtr5'!F50,"Yes, reported difficulty swallowing medicines")+COUNTIF('Data-Qtr5'!F50,"Yes, reported NO difficulty swallowing medicines"))),"")</f>
        <v/>
      </c>
      <c r="G51" s="168" t="str">
        <f>IF(M51=1,IF('Data-Qtr5'!P50,0.1,IF(ISBLANK('Data-Qtr5'!G50),"",(COUNTIF('Data-Qtr5'!G50,"Yes")+(0.1*COUNTIF('Data-Qtr5'!G50,"N/A"))))),"")</f>
        <v/>
      </c>
      <c r="H51" s="169" t="str">
        <f>IF(M51=1,IF('Data-Qtr5'!Q50,0.1,IF(ISBLANK('Data-Qtr5'!H50),"",((COUNTIF('Data-Qtr5'!H50,"Yes")+(0.1*COUNTIF('Data-Qtr5'!H50,"N/A")))))),"")</f>
        <v/>
      </c>
      <c r="I51" s="173" t="str">
        <f>IF(M51=1,IF(ISBLANK('Data-Qtr5'!I50),"",(COUNTIF('Data-Qtr5'!I50,"Yes")+(0.1*COUNTIF('Data-Qtr5'!I50,"N/A")))),"")</f>
        <v/>
      </c>
      <c r="J51" s="173" t="str">
        <f>IF(M51=1,IF(ISBLANK('Data-Qtr5'!J50),"",(COUNTIF('Data-Qtr5'!J50,"Yes")+(0.1*COUNTIF('Data-Qtr5'!J50,"N/A")))),"")</f>
        <v/>
      </c>
      <c r="K51" s="174" t="str">
        <f>IF(M51=1,IF(ISBLANK('Data-Qtr5'!K50),"",(COUNTIF('Data-Qtr5'!K50,"Yes")+(0.1*COUNTIF('Data-Qtr5'!K50,"N/A")))),"")</f>
        <v/>
      </c>
      <c r="L51" s="119">
        <f>COUNTIF('Data-Qtr5'!C50:K50,"")</f>
        <v>9</v>
      </c>
      <c r="M51" s="74">
        <f>IF('Data-Qtr5'!R50,"",IF(L51&lt;9,1,0))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IF(M52=1,IF('Data-Qtr5'!C51="","",(COUNTIF('Data-Qtr5'!C51,"Yes")+(0.1*COUNTIF('Data-Qtr5'!C51,"N/A")))),"")</f>
        <v/>
      </c>
      <c r="D52" s="172" t="str">
        <f>IF(M52=1,IF(ISBLANK('Data-Qtr5'!D51),"",(COUNTIF('Data-Qtr5'!D51,"Yes")+(0.1*COUNTIF('Data-Qtr5'!D51,"N/A")))),"")</f>
        <v/>
      </c>
      <c r="E52" s="172" t="str">
        <f>IF(M52=1,IF(ISBLANK('Data-Qtr5'!E51),"",(10*COUNTIF('Data-Qtr5'!E51,"Yes, nominated to self-administer")+COUNTIF('Data-Qtr5'!E51,"Yes, nominated NOT to self-administer"))),"")</f>
        <v/>
      </c>
      <c r="F52" s="172" t="str">
        <f>IF(M52=1,IF(ISBLANK('Data-Qtr5'!F51),"",(10*COUNTIF('Data-Qtr5'!F51,"Yes, reported difficulty swallowing medicines")+COUNTIF('Data-Qtr5'!F51,"Yes, reported NO difficulty swallowing medicines"))),"")</f>
        <v/>
      </c>
      <c r="G52" s="168" t="str">
        <f>IF(M52=1,IF('Data-Qtr5'!P51,0.1,IF(ISBLANK('Data-Qtr5'!G51),"",(COUNTIF('Data-Qtr5'!G51,"Yes")+(0.1*COUNTIF('Data-Qtr5'!G51,"N/A"))))),"")</f>
        <v/>
      </c>
      <c r="H52" s="169" t="str">
        <f>IF(M52=1,IF('Data-Qtr5'!Q51,0.1,IF(ISBLANK('Data-Qtr5'!H51),"",((COUNTIF('Data-Qtr5'!H51,"Yes")+(0.1*COUNTIF('Data-Qtr5'!H51,"N/A")))))),"")</f>
        <v/>
      </c>
      <c r="I52" s="173" t="str">
        <f>IF(M52=1,IF(ISBLANK('Data-Qtr5'!I51),"",(COUNTIF('Data-Qtr5'!I51,"Yes")+(0.1*COUNTIF('Data-Qtr5'!I51,"N/A")))),"")</f>
        <v/>
      </c>
      <c r="J52" s="173" t="str">
        <f>IF(M52=1,IF(ISBLANK('Data-Qtr5'!J51),"",(COUNTIF('Data-Qtr5'!J51,"Yes")+(0.1*COUNTIF('Data-Qtr5'!J51,"N/A")))),"")</f>
        <v/>
      </c>
      <c r="K52" s="174" t="str">
        <f>IF(M52=1,IF(ISBLANK('Data-Qtr5'!K51),"",(COUNTIF('Data-Qtr5'!K51,"Yes")+(0.1*COUNTIF('Data-Qtr5'!K51,"N/A")))),"")</f>
        <v/>
      </c>
      <c r="L52" s="119">
        <f>COUNTIF('Data-Qtr5'!C51:K51,"")</f>
        <v>9</v>
      </c>
      <c r="M52" s="74">
        <f>IF('Data-Qtr5'!R51,"",IF(L52&lt;9,1,0))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IF(M53=1,IF('Data-Qtr5'!C52="","",(COUNTIF('Data-Qtr5'!C52,"Yes")+(0.1*COUNTIF('Data-Qtr5'!C52,"N/A")))),"")</f>
        <v/>
      </c>
      <c r="D53" s="172" t="str">
        <f>IF(M53=1,IF(ISBLANK('Data-Qtr5'!D52),"",(COUNTIF('Data-Qtr5'!D52,"Yes")+(0.1*COUNTIF('Data-Qtr5'!D52,"N/A")))),"")</f>
        <v/>
      </c>
      <c r="E53" s="172" t="str">
        <f>IF(M53=1,IF(ISBLANK('Data-Qtr5'!E52),"",(10*COUNTIF('Data-Qtr5'!E52,"Yes, nominated to self-administer")+COUNTIF('Data-Qtr5'!E52,"Yes, nominated NOT to self-administer"))),"")</f>
        <v/>
      </c>
      <c r="F53" s="172" t="str">
        <f>IF(M53=1,IF(ISBLANK('Data-Qtr5'!F52),"",(10*COUNTIF('Data-Qtr5'!F52,"Yes, reported difficulty swallowing medicines")+COUNTIF('Data-Qtr5'!F52,"Yes, reported NO difficulty swallowing medicines"))),"")</f>
        <v/>
      </c>
      <c r="G53" s="168" t="str">
        <f>IF(M53=1,IF('Data-Qtr5'!P52,0.1,IF(ISBLANK('Data-Qtr5'!G52),"",(COUNTIF('Data-Qtr5'!G52,"Yes")+(0.1*COUNTIF('Data-Qtr5'!G52,"N/A"))))),"")</f>
        <v/>
      </c>
      <c r="H53" s="169" t="str">
        <f>IF(M53=1,IF('Data-Qtr5'!Q52,0.1,IF(ISBLANK('Data-Qtr5'!H52),"",((COUNTIF('Data-Qtr5'!H52,"Yes")+(0.1*COUNTIF('Data-Qtr5'!H52,"N/A")))))),"")</f>
        <v/>
      </c>
      <c r="I53" s="173" t="str">
        <f>IF(M53=1,IF(ISBLANK('Data-Qtr5'!I52),"",(COUNTIF('Data-Qtr5'!I52,"Yes")+(0.1*COUNTIF('Data-Qtr5'!I52,"N/A")))),"")</f>
        <v/>
      </c>
      <c r="J53" s="173" t="str">
        <f>IF(M53=1,IF(ISBLANK('Data-Qtr5'!J52),"",(COUNTIF('Data-Qtr5'!J52,"Yes")+(0.1*COUNTIF('Data-Qtr5'!J52,"N/A")))),"")</f>
        <v/>
      </c>
      <c r="K53" s="174" t="str">
        <f>IF(M53=1,IF(ISBLANK('Data-Qtr5'!K52),"",(COUNTIF('Data-Qtr5'!K52,"Yes")+(0.1*COUNTIF('Data-Qtr5'!K52,"N/A")))),"")</f>
        <v/>
      </c>
      <c r="L53" s="119">
        <f>COUNTIF('Data-Qtr5'!C52:K52,"")</f>
        <v>9</v>
      </c>
      <c r="M53" s="74">
        <f>IF('Data-Qtr5'!R52,"",IF(L53&lt;9,1,0))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IF(M54=1,IF('Data-Qtr5'!C53="","",(COUNTIF('Data-Qtr5'!C53,"Yes")+(0.1*COUNTIF('Data-Qtr5'!C53,"N/A")))),"")</f>
        <v/>
      </c>
      <c r="D54" s="172" t="str">
        <f>IF(M54=1,IF(ISBLANK('Data-Qtr5'!D53),"",(COUNTIF('Data-Qtr5'!D53,"Yes")+(0.1*COUNTIF('Data-Qtr5'!D53,"N/A")))),"")</f>
        <v/>
      </c>
      <c r="E54" s="172" t="str">
        <f>IF(M54=1,IF(ISBLANK('Data-Qtr5'!E53),"",(10*COUNTIF('Data-Qtr5'!E53,"Yes, nominated to self-administer")+COUNTIF('Data-Qtr5'!E53,"Yes, nominated NOT to self-administer"))),"")</f>
        <v/>
      </c>
      <c r="F54" s="172" t="str">
        <f>IF(M54=1,IF(ISBLANK('Data-Qtr5'!F53),"",(10*COUNTIF('Data-Qtr5'!F53,"Yes, reported difficulty swallowing medicines")+COUNTIF('Data-Qtr5'!F53,"Yes, reported NO difficulty swallowing medicines"))),"")</f>
        <v/>
      </c>
      <c r="G54" s="168" t="str">
        <f>IF(M54=1,IF('Data-Qtr5'!P53,0.1,IF(ISBLANK('Data-Qtr5'!G53),"",(COUNTIF('Data-Qtr5'!G53,"Yes")+(0.1*COUNTIF('Data-Qtr5'!G53,"N/A"))))),"")</f>
        <v/>
      </c>
      <c r="H54" s="169" t="str">
        <f>IF(M54=1,IF('Data-Qtr5'!Q53,0.1,IF(ISBLANK('Data-Qtr5'!H53),"",((COUNTIF('Data-Qtr5'!H53,"Yes")+(0.1*COUNTIF('Data-Qtr5'!H53,"N/A")))))),"")</f>
        <v/>
      </c>
      <c r="I54" s="173" t="str">
        <f>IF(M54=1,IF(ISBLANK('Data-Qtr5'!I53),"",(COUNTIF('Data-Qtr5'!I53,"Yes")+(0.1*COUNTIF('Data-Qtr5'!I53,"N/A")))),"")</f>
        <v/>
      </c>
      <c r="J54" s="173" t="str">
        <f>IF(M54=1,IF(ISBLANK('Data-Qtr5'!J53),"",(COUNTIF('Data-Qtr5'!J53,"Yes")+(0.1*COUNTIF('Data-Qtr5'!J53,"N/A")))),"")</f>
        <v/>
      </c>
      <c r="K54" s="174" t="str">
        <f>IF(M54=1,IF(ISBLANK('Data-Qtr5'!K53),"",(COUNTIF('Data-Qtr5'!K53,"Yes")+(0.1*COUNTIF('Data-Qtr5'!K53,"N/A")))),"")</f>
        <v/>
      </c>
      <c r="L54" s="119">
        <f>COUNTIF('Data-Qtr5'!C53:K53,"")</f>
        <v>9</v>
      </c>
      <c r="M54" s="74">
        <f>IF('Data-Qtr5'!R53,"",IF(L54&lt;9,1,0))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IF(M55=1,IF('Data-Qtr5'!C54="","",(COUNTIF('Data-Qtr5'!C54,"Yes")+(0.1*COUNTIF('Data-Qtr5'!C54,"N/A")))),"")</f>
        <v/>
      </c>
      <c r="D55" s="172" t="str">
        <f>IF(M55=1,IF(ISBLANK('Data-Qtr5'!D54),"",(COUNTIF('Data-Qtr5'!D54,"Yes")+(0.1*COUNTIF('Data-Qtr5'!D54,"N/A")))),"")</f>
        <v/>
      </c>
      <c r="E55" s="172" t="str">
        <f>IF(M55=1,IF(ISBLANK('Data-Qtr5'!E54),"",(10*COUNTIF('Data-Qtr5'!E54,"Yes, nominated to self-administer")+COUNTIF('Data-Qtr5'!E54,"Yes, nominated NOT to self-administer"))),"")</f>
        <v/>
      </c>
      <c r="F55" s="172" t="str">
        <f>IF(M55=1,IF(ISBLANK('Data-Qtr5'!F54),"",(10*COUNTIF('Data-Qtr5'!F54,"Yes, reported difficulty swallowing medicines")+COUNTIF('Data-Qtr5'!F54,"Yes, reported NO difficulty swallowing medicines"))),"")</f>
        <v/>
      </c>
      <c r="G55" s="168" t="str">
        <f>IF(M55=1,IF('Data-Qtr5'!P54,0.1,IF(ISBLANK('Data-Qtr5'!G54),"",(COUNTIF('Data-Qtr5'!G54,"Yes")+(0.1*COUNTIF('Data-Qtr5'!G54,"N/A"))))),"")</f>
        <v/>
      </c>
      <c r="H55" s="169" t="str">
        <f>IF(M55=1,IF('Data-Qtr5'!Q54,0.1,IF(ISBLANK('Data-Qtr5'!H54),"",((COUNTIF('Data-Qtr5'!H54,"Yes")+(0.1*COUNTIF('Data-Qtr5'!H54,"N/A")))))),"")</f>
        <v/>
      </c>
      <c r="I55" s="173" t="str">
        <f>IF(M55=1,IF(ISBLANK('Data-Qtr5'!I54),"",(COUNTIF('Data-Qtr5'!I54,"Yes")+(0.1*COUNTIF('Data-Qtr5'!I54,"N/A")))),"")</f>
        <v/>
      </c>
      <c r="J55" s="173" t="str">
        <f>IF(M55=1,IF(ISBLANK('Data-Qtr5'!J54),"",(COUNTIF('Data-Qtr5'!J54,"Yes")+(0.1*COUNTIF('Data-Qtr5'!J54,"N/A")))),"")</f>
        <v/>
      </c>
      <c r="K55" s="174" t="str">
        <f>IF(M55=1,IF(ISBLANK('Data-Qtr5'!K54),"",(COUNTIF('Data-Qtr5'!K54,"Yes")+(0.1*COUNTIF('Data-Qtr5'!K54,"N/A")))),"")</f>
        <v/>
      </c>
      <c r="L55" s="119">
        <f>COUNTIF('Data-Qtr5'!C54:K54,"")</f>
        <v>9</v>
      </c>
      <c r="M55" s="74">
        <f>IF('Data-Qtr5'!R54,"",IF(L55&lt;9,1,0))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IF(M56=1,IF('Data-Qtr5'!C55="","",(COUNTIF('Data-Qtr5'!C55,"Yes")+(0.1*COUNTIF('Data-Qtr5'!C55,"N/A")))),"")</f>
        <v/>
      </c>
      <c r="D56" s="172" t="str">
        <f>IF(M56=1,IF(ISBLANK('Data-Qtr5'!D55),"",(COUNTIF('Data-Qtr5'!D55,"Yes")+(0.1*COUNTIF('Data-Qtr5'!D55,"N/A")))),"")</f>
        <v/>
      </c>
      <c r="E56" s="172" t="str">
        <f>IF(M56=1,IF(ISBLANK('Data-Qtr5'!E55),"",(10*COUNTIF('Data-Qtr5'!E55,"Yes, nominated to self-administer")+COUNTIF('Data-Qtr5'!E55,"Yes, nominated NOT to self-administer"))),"")</f>
        <v/>
      </c>
      <c r="F56" s="172" t="str">
        <f>IF(M56=1,IF(ISBLANK('Data-Qtr5'!F55),"",(10*COUNTIF('Data-Qtr5'!F55,"Yes, reported difficulty swallowing medicines")+COUNTIF('Data-Qtr5'!F55,"Yes, reported NO difficulty swallowing medicines"))),"")</f>
        <v/>
      </c>
      <c r="G56" s="168" t="str">
        <f>IF(M56=1,IF('Data-Qtr5'!P55,0.1,IF(ISBLANK('Data-Qtr5'!G55),"",(COUNTIF('Data-Qtr5'!G55,"Yes")+(0.1*COUNTIF('Data-Qtr5'!G55,"N/A"))))),"")</f>
        <v/>
      </c>
      <c r="H56" s="169" t="str">
        <f>IF(M56=1,IF('Data-Qtr5'!Q55,0.1,IF(ISBLANK('Data-Qtr5'!H55),"",((COUNTIF('Data-Qtr5'!H55,"Yes")+(0.1*COUNTIF('Data-Qtr5'!H55,"N/A")))))),"")</f>
        <v/>
      </c>
      <c r="I56" s="173" t="str">
        <f>IF(M56=1,IF(ISBLANK('Data-Qtr5'!I55),"",(COUNTIF('Data-Qtr5'!I55,"Yes")+(0.1*COUNTIF('Data-Qtr5'!I55,"N/A")))),"")</f>
        <v/>
      </c>
      <c r="J56" s="173" t="str">
        <f>IF(M56=1,IF(ISBLANK('Data-Qtr5'!J55),"",(COUNTIF('Data-Qtr5'!J55,"Yes")+(0.1*COUNTIF('Data-Qtr5'!J55,"N/A")))),"")</f>
        <v/>
      </c>
      <c r="K56" s="174" t="str">
        <f>IF(M56=1,IF(ISBLANK('Data-Qtr5'!K55),"",(COUNTIF('Data-Qtr5'!K55,"Yes")+(0.1*COUNTIF('Data-Qtr5'!K55,"N/A")))),"")</f>
        <v/>
      </c>
      <c r="L56" s="148">
        <f>COUNTIF('Data-Qtr5'!C55:K55,"")</f>
        <v>9</v>
      </c>
      <c r="M56" s="74">
        <f>IF('Data-Qtr5'!R55,"",IF(L56&lt;9,1,0))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IF(M57=1,IF('Data-Qtr5'!C56="","",(COUNTIF('Data-Qtr5'!C56,"Yes")+(0.1*COUNTIF('Data-Qtr5'!C56,"N/A")))),"")</f>
        <v/>
      </c>
      <c r="D57" s="172" t="str">
        <f>IF(M57=1,IF(ISBLANK('Data-Qtr5'!D56),"",(COUNTIF('Data-Qtr5'!D56,"Yes")+(0.1*COUNTIF('Data-Qtr5'!D56,"N/A")))),"")</f>
        <v/>
      </c>
      <c r="E57" s="172" t="str">
        <f>IF(M57=1,IF(ISBLANK('Data-Qtr5'!E56),"",(10*COUNTIF('Data-Qtr5'!E56,"Yes, nominated to self-administer")+COUNTIF('Data-Qtr5'!E56,"Yes, nominated NOT to self-administer"))),"")</f>
        <v/>
      </c>
      <c r="F57" s="172" t="str">
        <f>IF(M57=1,IF(ISBLANK('Data-Qtr5'!F56),"",(10*COUNTIF('Data-Qtr5'!F56,"Yes, reported difficulty swallowing medicines")+COUNTIF('Data-Qtr5'!F56,"Yes, reported NO difficulty swallowing medicines"))),"")</f>
        <v/>
      </c>
      <c r="G57" s="168" t="str">
        <f>IF(M57=1,IF('Data-Qtr5'!P56,0.1,IF(ISBLANK('Data-Qtr5'!G56),"",(COUNTIF('Data-Qtr5'!G56,"Yes")+(0.1*COUNTIF('Data-Qtr5'!G56,"N/A"))))),"")</f>
        <v/>
      </c>
      <c r="H57" s="169" t="str">
        <f>IF(M57=1,IF('Data-Qtr5'!Q56,0.1,IF(ISBLANK('Data-Qtr5'!H56),"",((COUNTIF('Data-Qtr5'!H56,"Yes")+(0.1*COUNTIF('Data-Qtr5'!H56,"N/A")))))),"")</f>
        <v/>
      </c>
      <c r="I57" s="173" t="str">
        <f>IF(M57=1,IF(ISBLANK('Data-Qtr5'!I56),"",(COUNTIF('Data-Qtr5'!I56,"Yes")+(0.1*COUNTIF('Data-Qtr5'!I56,"N/A")))),"")</f>
        <v/>
      </c>
      <c r="J57" s="173" t="str">
        <f>IF(M57=1,IF(ISBLANK('Data-Qtr5'!J56),"",(COUNTIF('Data-Qtr5'!J56,"Yes")+(0.1*COUNTIF('Data-Qtr5'!J56,"N/A")))),"")</f>
        <v/>
      </c>
      <c r="K57" s="174" t="str">
        <f>IF(M57=1,IF(ISBLANK('Data-Qtr5'!K56),"",(COUNTIF('Data-Qtr5'!K56,"Yes")+(0.1*COUNTIF('Data-Qtr5'!K56,"N/A")))),"")</f>
        <v/>
      </c>
      <c r="L57" s="119">
        <f>COUNTIF('Data-Qtr5'!C56:K56,"")</f>
        <v>9</v>
      </c>
      <c r="M57" s="74">
        <f>IF('Data-Qtr5'!R56,"",IF(L57&lt;9,1,0))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IF(M58=1,IF('Data-Qtr5'!C57="","",(COUNTIF('Data-Qtr5'!C57,"Yes")+(0.1*COUNTIF('Data-Qtr5'!C57,"N/A")))),"")</f>
        <v/>
      </c>
      <c r="D58" s="172" t="str">
        <f>IF(M58=1,IF(ISBLANK('Data-Qtr5'!D57),"",(COUNTIF('Data-Qtr5'!D57,"Yes")+(0.1*COUNTIF('Data-Qtr5'!D57,"N/A")))),"")</f>
        <v/>
      </c>
      <c r="E58" s="172" t="str">
        <f>IF(M58=1,IF(ISBLANK('Data-Qtr5'!E57),"",(10*COUNTIF('Data-Qtr5'!E57,"Yes, nominated to self-administer")+COUNTIF('Data-Qtr5'!E57,"Yes, nominated NOT to self-administer"))),"")</f>
        <v/>
      </c>
      <c r="F58" s="172" t="str">
        <f>IF(M58=1,IF(ISBLANK('Data-Qtr5'!F57),"",(10*COUNTIF('Data-Qtr5'!F57,"Yes, reported difficulty swallowing medicines")+COUNTIF('Data-Qtr5'!F57,"Yes, reported NO difficulty swallowing medicines"))),"")</f>
        <v/>
      </c>
      <c r="G58" s="168" t="str">
        <f>IF(M58=1,IF('Data-Qtr5'!P57,0.1,IF(ISBLANK('Data-Qtr5'!G57),"",(COUNTIF('Data-Qtr5'!G57,"Yes")+(0.1*COUNTIF('Data-Qtr5'!G57,"N/A"))))),"")</f>
        <v/>
      </c>
      <c r="H58" s="169" t="str">
        <f>IF(M58=1,IF('Data-Qtr5'!Q57,0.1,IF(ISBLANK('Data-Qtr5'!H57),"",((COUNTIF('Data-Qtr5'!H57,"Yes")+(0.1*COUNTIF('Data-Qtr5'!H57,"N/A")))))),"")</f>
        <v/>
      </c>
      <c r="I58" s="173" t="str">
        <f>IF(M58=1,IF(ISBLANK('Data-Qtr5'!I57),"",(COUNTIF('Data-Qtr5'!I57,"Yes")+(0.1*COUNTIF('Data-Qtr5'!I57,"N/A")))),"")</f>
        <v/>
      </c>
      <c r="J58" s="173" t="str">
        <f>IF(M58=1,IF(ISBLANK('Data-Qtr5'!J57),"",(COUNTIF('Data-Qtr5'!J57,"Yes")+(0.1*COUNTIF('Data-Qtr5'!J57,"N/A")))),"")</f>
        <v/>
      </c>
      <c r="K58" s="174" t="str">
        <f>IF(M58=1,IF(ISBLANK('Data-Qtr5'!K57),"",(COUNTIF('Data-Qtr5'!K57,"Yes")+(0.1*COUNTIF('Data-Qtr5'!K57,"N/A")))),"")</f>
        <v/>
      </c>
      <c r="L58" s="119">
        <f>COUNTIF('Data-Qtr5'!C57:K57,"")</f>
        <v>9</v>
      </c>
      <c r="M58" s="74">
        <f>IF('Data-Qtr5'!R57,"",IF(L58&lt;9,1,0))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IF(M59=1,IF('Data-Qtr5'!C58="","",(COUNTIF('Data-Qtr5'!C58,"Yes")+(0.1*COUNTIF('Data-Qtr5'!C58,"N/A")))),"")</f>
        <v/>
      </c>
      <c r="D59" s="172" t="str">
        <f>IF(M59=1,IF(ISBLANK('Data-Qtr5'!D58),"",(COUNTIF('Data-Qtr5'!D58,"Yes")+(0.1*COUNTIF('Data-Qtr5'!D58,"N/A")))),"")</f>
        <v/>
      </c>
      <c r="E59" s="172" t="str">
        <f>IF(M59=1,IF(ISBLANK('Data-Qtr5'!E58),"",(10*COUNTIF('Data-Qtr5'!E58,"Yes, nominated to self-administer")+COUNTIF('Data-Qtr5'!E58,"Yes, nominated NOT to self-administer"))),"")</f>
        <v/>
      </c>
      <c r="F59" s="172" t="str">
        <f>IF(M59=1,IF(ISBLANK('Data-Qtr5'!F58),"",(10*COUNTIF('Data-Qtr5'!F58,"Yes, reported difficulty swallowing medicines")+COUNTIF('Data-Qtr5'!F58,"Yes, reported NO difficulty swallowing medicines"))),"")</f>
        <v/>
      </c>
      <c r="G59" s="168" t="str">
        <f>IF(M59=1,IF('Data-Qtr5'!P58,0.1,IF(ISBLANK('Data-Qtr5'!G58),"",(COUNTIF('Data-Qtr5'!G58,"Yes")+(0.1*COUNTIF('Data-Qtr5'!G58,"N/A"))))),"")</f>
        <v/>
      </c>
      <c r="H59" s="169" t="str">
        <f>IF(M59=1,IF('Data-Qtr5'!Q58,0.1,IF(ISBLANK('Data-Qtr5'!H58),"",((COUNTIF('Data-Qtr5'!H58,"Yes")+(0.1*COUNTIF('Data-Qtr5'!H58,"N/A")))))),"")</f>
        <v/>
      </c>
      <c r="I59" s="173" t="str">
        <f>IF(M59=1,IF(ISBLANK('Data-Qtr5'!I58),"",(COUNTIF('Data-Qtr5'!I58,"Yes")+(0.1*COUNTIF('Data-Qtr5'!I58,"N/A")))),"")</f>
        <v/>
      </c>
      <c r="J59" s="173" t="str">
        <f>IF(M59=1,IF(ISBLANK('Data-Qtr5'!J58),"",(COUNTIF('Data-Qtr5'!J58,"Yes")+(0.1*COUNTIF('Data-Qtr5'!J58,"N/A")))),"")</f>
        <v/>
      </c>
      <c r="K59" s="174" t="str">
        <f>IF(M59=1,IF(ISBLANK('Data-Qtr5'!K58),"",(COUNTIF('Data-Qtr5'!K58,"Yes")+(0.1*COUNTIF('Data-Qtr5'!K58,"N/A")))),"")</f>
        <v/>
      </c>
      <c r="L59" s="119">
        <f>COUNTIF('Data-Qtr5'!C58:K58,"")</f>
        <v>9</v>
      </c>
      <c r="M59" s="74">
        <f>IF('Data-Qtr5'!R58,"",IF(L59&lt;9,1,0))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IF(M60=1,IF('Data-Qtr5'!C59="","",(COUNTIF('Data-Qtr5'!C59,"Yes")+(0.1*COUNTIF('Data-Qtr5'!C59,"N/A")))),"")</f>
        <v/>
      </c>
      <c r="D60" s="172" t="str">
        <f>IF(M60=1,IF(ISBLANK('Data-Qtr5'!D59),"",(COUNTIF('Data-Qtr5'!D59,"Yes")+(0.1*COUNTIF('Data-Qtr5'!D59,"N/A")))),"")</f>
        <v/>
      </c>
      <c r="E60" s="172" t="str">
        <f>IF(M60=1,IF(ISBLANK('Data-Qtr5'!E59),"",(10*COUNTIF('Data-Qtr5'!E59,"Yes, nominated to self-administer")+COUNTIF('Data-Qtr5'!E59,"Yes, nominated NOT to self-administer"))),"")</f>
        <v/>
      </c>
      <c r="F60" s="172" t="str">
        <f>IF(M60=1,IF(ISBLANK('Data-Qtr5'!F59),"",(10*COUNTIF('Data-Qtr5'!F59,"Yes, reported difficulty swallowing medicines")+COUNTIF('Data-Qtr5'!F59,"Yes, reported NO difficulty swallowing medicines"))),"")</f>
        <v/>
      </c>
      <c r="G60" s="168" t="str">
        <f>IF(M60=1,IF('Data-Qtr5'!P59,0.1,IF(ISBLANK('Data-Qtr5'!G59),"",(COUNTIF('Data-Qtr5'!G59,"Yes")+(0.1*COUNTIF('Data-Qtr5'!G59,"N/A"))))),"")</f>
        <v/>
      </c>
      <c r="H60" s="169" t="str">
        <f>IF(M60=1,IF('Data-Qtr5'!Q59,0.1,IF(ISBLANK('Data-Qtr5'!H59),"",((COUNTIF('Data-Qtr5'!H59,"Yes")+(0.1*COUNTIF('Data-Qtr5'!H59,"N/A")))))),"")</f>
        <v/>
      </c>
      <c r="I60" s="173" t="str">
        <f>IF(M60=1,IF(ISBLANK('Data-Qtr5'!I59),"",(COUNTIF('Data-Qtr5'!I59,"Yes")+(0.1*COUNTIF('Data-Qtr5'!I59,"N/A")))),"")</f>
        <v/>
      </c>
      <c r="J60" s="173" t="str">
        <f>IF(M60=1,IF(ISBLANK('Data-Qtr5'!J59),"",(COUNTIF('Data-Qtr5'!J59,"Yes")+(0.1*COUNTIF('Data-Qtr5'!J59,"N/A")))),"")</f>
        <v/>
      </c>
      <c r="K60" s="174" t="str">
        <f>IF(M60=1,IF(ISBLANK('Data-Qtr5'!K59),"",(COUNTIF('Data-Qtr5'!K59,"Yes")+(0.1*COUNTIF('Data-Qtr5'!K59,"N/A")))),"")</f>
        <v/>
      </c>
      <c r="L60" s="119">
        <f>COUNTIF('Data-Qtr5'!C59:K59,"")</f>
        <v>9</v>
      </c>
      <c r="M60" s="74">
        <f>IF('Data-Qtr5'!R59,"",IF(L60&lt;9,1,0))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IF(M61=1,IF('Data-Qtr5'!C60="","",(COUNTIF('Data-Qtr5'!C60,"Yes")+(0.1*COUNTIF('Data-Qtr5'!C60,"N/A")))),"")</f>
        <v/>
      </c>
      <c r="D61" s="172" t="str">
        <f>IF(M61=1,IF(ISBLANK('Data-Qtr5'!D60),"",(COUNTIF('Data-Qtr5'!D60,"Yes")+(0.1*COUNTIF('Data-Qtr5'!D60,"N/A")))),"")</f>
        <v/>
      </c>
      <c r="E61" s="172" t="str">
        <f>IF(M61=1,IF(ISBLANK('Data-Qtr5'!E60),"",(10*COUNTIF('Data-Qtr5'!E60,"Yes, nominated to self-administer")+COUNTIF('Data-Qtr5'!E60,"Yes, nominated NOT to self-administer"))),"")</f>
        <v/>
      </c>
      <c r="F61" s="172" t="str">
        <f>IF(M61=1,IF(ISBLANK('Data-Qtr5'!F60),"",(10*COUNTIF('Data-Qtr5'!F60,"Yes, reported difficulty swallowing medicines")+COUNTIF('Data-Qtr5'!F60,"Yes, reported NO difficulty swallowing medicines"))),"")</f>
        <v/>
      </c>
      <c r="G61" s="168" t="str">
        <f>IF(M61=1,IF('Data-Qtr5'!P60,0.1,IF(ISBLANK('Data-Qtr5'!G60),"",(COUNTIF('Data-Qtr5'!G60,"Yes")+(0.1*COUNTIF('Data-Qtr5'!G60,"N/A"))))),"")</f>
        <v/>
      </c>
      <c r="H61" s="169" t="str">
        <f>IF(M61=1,IF('Data-Qtr5'!Q60,0.1,IF(ISBLANK('Data-Qtr5'!H60),"",((COUNTIF('Data-Qtr5'!H60,"Yes")+(0.1*COUNTIF('Data-Qtr5'!H60,"N/A")))))),"")</f>
        <v/>
      </c>
      <c r="I61" s="173" t="str">
        <f>IF(M61=1,IF(ISBLANK('Data-Qtr5'!I60),"",(COUNTIF('Data-Qtr5'!I60,"Yes")+(0.1*COUNTIF('Data-Qtr5'!I60,"N/A")))),"")</f>
        <v/>
      </c>
      <c r="J61" s="173" t="str">
        <f>IF(M61=1,IF(ISBLANK('Data-Qtr5'!J60),"",(COUNTIF('Data-Qtr5'!J60,"Yes")+(0.1*COUNTIF('Data-Qtr5'!J60,"N/A")))),"")</f>
        <v/>
      </c>
      <c r="K61" s="174" t="str">
        <f>IF(M61=1,IF(ISBLANK('Data-Qtr5'!K60),"",(COUNTIF('Data-Qtr5'!K60,"Yes")+(0.1*COUNTIF('Data-Qtr5'!K60,"N/A")))),"")</f>
        <v/>
      </c>
      <c r="L61" s="119">
        <f>COUNTIF('Data-Qtr5'!C60:K60,"")</f>
        <v>9</v>
      </c>
      <c r="M61" s="74">
        <f>IF('Data-Qtr5'!R60,"",IF(L61&lt;9,1,0))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IF(M62=1,IF('Data-Qtr5'!C61="","",(COUNTIF('Data-Qtr5'!C61,"Yes")+(0.1*COUNTIF('Data-Qtr5'!C61,"N/A")))),"")</f>
        <v/>
      </c>
      <c r="D62" s="172" t="str">
        <f>IF(M62=1,IF(ISBLANK('Data-Qtr5'!D61),"",(COUNTIF('Data-Qtr5'!D61,"Yes")+(0.1*COUNTIF('Data-Qtr5'!D61,"N/A")))),"")</f>
        <v/>
      </c>
      <c r="E62" s="172" t="str">
        <f>IF(M62=1,IF(ISBLANK('Data-Qtr5'!E61),"",(10*COUNTIF('Data-Qtr5'!E61,"Yes, nominated to self-administer")+COUNTIF('Data-Qtr5'!E61,"Yes, nominated NOT to self-administer"))),"")</f>
        <v/>
      </c>
      <c r="F62" s="172" t="str">
        <f>IF(M62=1,IF(ISBLANK('Data-Qtr5'!F61),"",(10*COUNTIF('Data-Qtr5'!F61,"Yes, reported difficulty swallowing medicines")+COUNTIF('Data-Qtr5'!F61,"Yes, reported NO difficulty swallowing medicines"))),"")</f>
        <v/>
      </c>
      <c r="G62" s="168" t="str">
        <f>IF(M62=1,IF('Data-Qtr5'!P61,0.1,IF(ISBLANK('Data-Qtr5'!G61),"",(COUNTIF('Data-Qtr5'!G61,"Yes")+(0.1*COUNTIF('Data-Qtr5'!G61,"N/A"))))),"")</f>
        <v/>
      </c>
      <c r="H62" s="169" t="str">
        <f>IF(M62=1,IF('Data-Qtr5'!Q61,0.1,IF(ISBLANK('Data-Qtr5'!H61),"",((COUNTIF('Data-Qtr5'!H61,"Yes")+(0.1*COUNTIF('Data-Qtr5'!H61,"N/A")))))),"")</f>
        <v/>
      </c>
      <c r="I62" s="173" t="str">
        <f>IF(M62=1,IF(ISBLANK('Data-Qtr5'!I61),"",(COUNTIF('Data-Qtr5'!I61,"Yes")+(0.1*COUNTIF('Data-Qtr5'!I61,"N/A")))),"")</f>
        <v/>
      </c>
      <c r="J62" s="173" t="str">
        <f>IF(M62=1,IF(ISBLANK('Data-Qtr5'!J61),"",(COUNTIF('Data-Qtr5'!J61,"Yes")+(0.1*COUNTIF('Data-Qtr5'!J61,"N/A")))),"")</f>
        <v/>
      </c>
      <c r="K62" s="174" t="str">
        <f>IF(M62=1,IF(ISBLANK('Data-Qtr5'!K61),"",(COUNTIF('Data-Qtr5'!K61,"Yes")+(0.1*COUNTIF('Data-Qtr5'!K61,"N/A")))),"")</f>
        <v/>
      </c>
      <c r="L62" s="119">
        <f>COUNTIF('Data-Qtr5'!C61:K61,"")</f>
        <v>9</v>
      </c>
      <c r="M62" s="74">
        <f>IF('Data-Qtr5'!R61,"",IF(L62&lt;9,1,0))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IF(M63=1,IF('Data-Qtr5'!C62="","",(COUNTIF('Data-Qtr5'!C62,"Yes")+(0.1*COUNTIF('Data-Qtr5'!C62,"N/A")))),"")</f>
        <v/>
      </c>
      <c r="D63" s="172" t="str">
        <f>IF(M63=1,IF(ISBLANK('Data-Qtr5'!D62),"",(COUNTIF('Data-Qtr5'!D62,"Yes")+(0.1*COUNTIF('Data-Qtr5'!D62,"N/A")))),"")</f>
        <v/>
      </c>
      <c r="E63" s="172" t="str">
        <f>IF(M63=1,IF(ISBLANK('Data-Qtr5'!E62),"",(10*COUNTIF('Data-Qtr5'!E62,"Yes, nominated to self-administer")+COUNTIF('Data-Qtr5'!E62,"Yes, nominated NOT to self-administer"))),"")</f>
        <v/>
      </c>
      <c r="F63" s="172" t="str">
        <f>IF(M63=1,IF(ISBLANK('Data-Qtr5'!F62),"",(10*COUNTIF('Data-Qtr5'!F62,"Yes, reported difficulty swallowing medicines")+COUNTIF('Data-Qtr5'!F62,"Yes, reported NO difficulty swallowing medicines"))),"")</f>
        <v/>
      </c>
      <c r="G63" s="168" t="str">
        <f>IF(M63=1,IF('Data-Qtr5'!P62,0.1,IF(ISBLANK('Data-Qtr5'!G62),"",(COUNTIF('Data-Qtr5'!G62,"Yes")+(0.1*COUNTIF('Data-Qtr5'!G62,"N/A"))))),"")</f>
        <v/>
      </c>
      <c r="H63" s="169" t="str">
        <f>IF(M63=1,IF('Data-Qtr5'!Q62,0.1,IF(ISBLANK('Data-Qtr5'!H62),"",((COUNTIF('Data-Qtr5'!H62,"Yes")+(0.1*COUNTIF('Data-Qtr5'!H62,"N/A")))))),"")</f>
        <v/>
      </c>
      <c r="I63" s="173" t="str">
        <f>IF(M63=1,IF(ISBLANK('Data-Qtr5'!I62),"",(COUNTIF('Data-Qtr5'!I62,"Yes")+(0.1*COUNTIF('Data-Qtr5'!I62,"N/A")))),"")</f>
        <v/>
      </c>
      <c r="J63" s="173" t="str">
        <f>IF(M63=1,IF(ISBLANK('Data-Qtr5'!J62),"",(COUNTIF('Data-Qtr5'!J62,"Yes")+(0.1*COUNTIF('Data-Qtr5'!J62,"N/A")))),"")</f>
        <v/>
      </c>
      <c r="K63" s="174" t="str">
        <f>IF(M63=1,IF(ISBLANK('Data-Qtr5'!K62),"",(COUNTIF('Data-Qtr5'!K62,"Yes")+(0.1*COUNTIF('Data-Qtr5'!K62,"N/A")))),"")</f>
        <v/>
      </c>
      <c r="L63" s="119">
        <f>COUNTIF('Data-Qtr5'!C62:K62,"")</f>
        <v>9</v>
      </c>
      <c r="M63" s="74">
        <f>IF('Data-Qtr5'!R62,"",IF(L63&lt;9,1,0))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IF(M64=1,IF('Data-Qtr5'!C63="","",(COUNTIF('Data-Qtr5'!C63,"Yes")+(0.1*COUNTIF('Data-Qtr5'!C63,"N/A")))),"")</f>
        <v/>
      </c>
      <c r="D64" s="172" t="str">
        <f>IF(M64=1,IF(ISBLANK('Data-Qtr5'!D63),"",(COUNTIF('Data-Qtr5'!D63,"Yes")+(0.1*COUNTIF('Data-Qtr5'!D63,"N/A")))),"")</f>
        <v/>
      </c>
      <c r="E64" s="172" t="str">
        <f>IF(M64=1,IF(ISBLANK('Data-Qtr5'!E63),"",(10*COUNTIF('Data-Qtr5'!E63,"Yes, nominated to self-administer")+COUNTIF('Data-Qtr5'!E63,"Yes, nominated NOT to self-administer"))),"")</f>
        <v/>
      </c>
      <c r="F64" s="172" t="str">
        <f>IF(M64=1,IF(ISBLANK('Data-Qtr5'!F63),"",(10*COUNTIF('Data-Qtr5'!F63,"Yes, reported difficulty swallowing medicines")+COUNTIF('Data-Qtr5'!F63,"Yes, reported NO difficulty swallowing medicines"))),"")</f>
        <v/>
      </c>
      <c r="G64" s="168" t="str">
        <f>IF(M64=1,IF('Data-Qtr5'!P63,0.1,IF(ISBLANK('Data-Qtr5'!G63),"",(COUNTIF('Data-Qtr5'!G63,"Yes")+(0.1*COUNTIF('Data-Qtr5'!G63,"N/A"))))),"")</f>
        <v/>
      </c>
      <c r="H64" s="169" t="str">
        <f>IF(M64=1,IF('Data-Qtr5'!Q63,0.1,IF(ISBLANK('Data-Qtr5'!H63),"",((COUNTIF('Data-Qtr5'!H63,"Yes")+(0.1*COUNTIF('Data-Qtr5'!H63,"N/A")))))),"")</f>
        <v/>
      </c>
      <c r="I64" s="173" t="str">
        <f>IF(M64=1,IF(ISBLANK('Data-Qtr5'!I63),"",(COUNTIF('Data-Qtr5'!I63,"Yes")+(0.1*COUNTIF('Data-Qtr5'!I63,"N/A")))),"")</f>
        <v/>
      </c>
      <c r="J64" s="173" t="str">
        <f>IF(M64=1,IF(ISBLANK('Data-Qtr5'!J63),"",(COUNTIF('Data-Qtr5'!J63,"Yes")+(0.1*COUNTIF('Data-Qtr5'!J63,"N/A")))),"")</f>
        <v/>
      </c>
      <c r="K64" s="174" t="str">
        <f>IF(M64=1,IF(ISBLANK('Data-Qtr5'!K63),"",(COUNTIF('Data-Qtr5'!K63,"Yes")+(0.1*COUNTIF('Data-Qtr5'!K63,"N/A")))),"")</f>
        <v/>
      </c>
      <c r="L64" s="119">
        <f>COUNTIF('Data-Qtr5'!C63:K63,"")</f>
        <v>9</v>
      </c>
      <c r="M64" s="74">
        <f>IF('Data-Qtr5'!R63,"",IF(L64&lt;9,1,0))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IF(M65=1,IF('Data-Qtr5'!C64="","",(COUNTIF('Data-Qtr5'!C64,"Yes")+(0.1*COUNTIF('Data-Qtr5'!C64,"N/A")))),"")</f>
        <v/>
      </c>
      <c r="D65" s="172" t="str">
        <f>IF(M65=1,IF(ISBLANK('Data-Qtr5'!D64),"",(COUNTIF('Data-Qtr5'!D64,"Yes")+(0.1*COUNTIF('Data-Qtr5'!D64,"N/A")))),"")</f>
        <v/>
      </c>
      <c r="E65" s="172" t="str">
        <f>IF(M65=1,IF(ISBLANK('Data-Qtr5'!E64),"",(10*COUNTIF('Data-Qtr5'!E64,"Yes, nominated to self-administer")+COUNTIF('Data-Qtr5'!E64,"Yes, nominated NOT to self-administer"))),"")</f>
        <v/>
      </c>
      <c r="F65" s="172" t="str">
        <f>IF(M65=1,IF(ISBLANK('Data-Qtr5'!F64),"",(10*COUNTIF('Data-Qtr5'!F64,"Yes, reported difficulty swallowing medicines")+COUNTIF('Data-Qtr5'!F64,"Yes, reported NO difficulty swallowing medicines"))),"")</f>
        <v/>
      </c>
      <c r="G65" s="168" t="str">
        <f>IF(M65=1,IF('Data-Qtr5'!P64,0.1,IF(ISBLANK('Data-Qtr5'!G64),"",(COUNTIF('Data-Qtr5'!G64,"Yes")+(0.1*COUNTIF('Data-Qtr5'!G64,"N/A"))))),"")</f>
        <v/>
      </c>
      <c r="H65" s="169" t="str">
        <f>IF(M65=1,IF('Data-Qtr5'!Q64,0.1,IF(ISBLANK('Data-Qtr5'!H64),"",((COUNTIF('Data-Qtr5'!H64,"Yes")+(0.1*COUNTIF('Data-Qtr5'!H64,"N/A")))))),"")</f>
        <v/>
      </c>
      <c r="I65" s="173" t="str">
        <f>IF(M65=1,IF(ISBLANK('Data-Qtr5'!I64),"",(COUNTIF('Data-Qtr5'!I64,"Yes")+(0.1*COUNTIF('Data-Qtr5'!I64,"N/A")))),"")</f>
        <v/>
      </c>
      <c r="J65" s="173" t="str">
        <f>IF(M65=1,IF(ISBLANK('Data-Qtr5'!J64),"",(COUNTIF('Data-Qtr5'!J64,"Yes")+(0.1*COUNTIF('Data-Qtr5'!J64,"N/A")))),"")</f>
        <v/>
      </c>
      <c r="K65" s="174" t="str">
        <f>IF(M65=1,IF(ISBLANK('Data-Qtr5'!K64),"",(COUNTIF('Data-Qtr5'!K64,"Yes")+(0.1*COUNTIF('Data-Qtr5'!K64,"N/A")))),"")</f>
        <v/>
      </c>
      <c r="L65" s="119">
        <f>COUNTIF('Data-Qtr5'!C64:K64,"")</f>
        <v>9</v>
      </c>
      <c r="M65" s="74">
        <f>IF('Data-Qtr5'!R64,"",IF(L65&lt;9,1,0))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IF(M66=1,IF('Data-Qtr5'!C65="","",(COUNTIF('Data-Qtr5'!C65,"Yes")+(0.1*COUNTIF('Data-Qtr5'!C65,"N/A")))),"")</f>
        <v/>
      </c>
      <c r="D66" s="172" t="str">
        <f>IF(M66=1,IF(ISBLANK('Data-Qtr5'!D65),"",(COUNTIF('Data-Qtr5'!D65,"Yes")+(0.1*COUNTIF('Data-Qtr5'!D65,"N/A")))),"")</f>
        <v/>
      </c>
      <c r="E66" s="172" t="str">
        <f>IF(M66=1,IF(ISBLANK('Data-Qtr5'!E65),"",(10*COUNTIF('Data-Qtr5'!E65,"Yes, nominated to self-administer")+COUNTIF('Data-Qtr5'!E65,"Yes, nominated NOT to self-administer"))),"")</f>
        <v/>
      </c>
      <c r="F66" s="172" t="str">
        <f>IF(M66=1,IF(ISBLANK('Data-Qtr5'!F65),"",(10*COUNTIF('Data-Qtr5'!F65,"Yes, reported difficulty swallowing medicines")+COUNTIF('Data-Qtr5'!F65,"Yes, reported NO difficulty swallowing medicines"))),"")</f>
        <v/>
      </c>
      <c r="G66" s="168" t="str">
        <f>IF(M66=1,IF('Data-Qtr5'!P65,0.1,IF(ISBLANK('Data-Qtr5'!G65),"",(COUNTIF('Data-Qtr5'!G65,"Yes")+(0.1*COUNTIF('Data-Qtr5'!G65,"N/A"))))),"")</f>
        <v/>
      </c>
      <c r="H66" s="169" t="str">
        <f>IF(M66=1,IF('Data-Qtr5'!Q65,0.1,IF(ISBLANK('Data-Qtr5'!H65),"",((COUNTIF('Data-Qtr5'!H65,"Yes")+(0.1*COUNTIF('Data-Qtr5'!H65,"N/A")))))),"")</f>
        <v/>
      </c>
      <c r="I66" s="173" t="str">
        <f>IF(M66=1,IF(ISBLANK('Data-Qtr5'!I65),"",(COUNTIF('Data-Qtr5'!I65,"Yes")+(0.1*COUNTIF('Data-Qtr5'!I65,"N/A")))),"")</f>
        <v/>
      </c>
      <c r="J66" s="173" t="str">
        <f>IF(M66=1,IF(ISBLANK('Data-Qtr5'!J65),"",(COUNTIF('Data-Qtr5'!J65,"Yes")+(0.1*COUNTIF('Data-Qtr5'!J65,"N/A")))),"")</f>
        <v/>
      </c>
      <c r="K66" s="174" t="str">
        <f>IF(M66=1,IF(ISBLANK('Data-Qtr5'!K65),"",(COUNTIF('Data-Qtr5'!K65,"Yes")+(0.1*COUNTIF('Data-Qtr5'!K65,"N/A")))),"")</f>
        <v/>
      </c>
      <c r="L66" s="148">
        <f>COUNTIF('Data-Qtr5'!C65:K65,"")</f>
        <v>9</v>
      </c>
      <c r="M66" s="74">
        <f>IF('Data-Qtr5'!R65,"",IF(L66&lt;9,1,0))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IF(M67=1,IF('Data-Qtr5'!C66="","",(COUNTIF('Data-Qtr5'!C66,"Yes")+(0.1*COUNTIF('Data-Qtr5'!C66,"N/A")))),"")</f>
        <v/>
      </c>
      <c r="D67" s="172" t="str">
        <f>IF(M67=1,IF(ISBLANK('Data-Qtr5'!D66),"",(COUNTIF('Data-Qtr5'!D66,"Yes")+(0.1*COUNTIF('Data-Qtr5'!D66,"N/A")))),"")</f>
        <v/>
      </c>
      <c r="E67" s="172" t="str">
        <f>IF(M67=1,IF(ISBLANK('Data-Qtr5'!E66),"",(10*COUNTIF('Data-Qtr5'!E66,"Yes, nominated to self-administer")+COUNTIF('Data-Qtr5'!E66,"Yes, nominated NOT to self-administer"))),"")</f>
        <v/>
      </c>
      <c r="F67" s="172" t="str">
        <f>IF(M67=1,IF(ISBLANK('Data-Qtr5'!F66),"",(10*COUNTIF('Data-Qtr5'!F66,"Yes, reported difficulty swallowing medicines")+COUNTIF('Data-Qtr5'!F66,"Yes, reported NO difficulty swallowing medicines"))),"")</f>
        <v/>
      </c>
      <c r="G67" s="168" t="str">
        <f>IF(M67=1,IF('Data-Qtr5'!P66,0.1,IF(ISBLANK('Data-Qtr5'!G66),"",(COUNTIF('Data-Qtr5'!G66,"Yes")+(0.1*COUNTIF('Data-Qtr5'!G66,"N/A"))))),"")</f>
        <v/>
      </c>
      <c r="H67" s="169" t="str">
        <f>IF(M67=1,IF('Data-Qtr5'!Q66,0.1,IF(ISBLANK('Data-Qtr5'!H66),"",((COUNTIF('Data-Qtr5'!H66,"Yes")+(0.1*COUNTIF('Data-Qtr5'!H66,"N/A")))))),"")</f>
        <v/>
      </c>
      <c r="I67" s="173" t="str">
        <f>IF(M67=1,IF(ISBLANK('Data-Qtr5'!I66),"",(COUNTIF('Data-Qtr5'!I66,"Yes")+(0.1*COUNTIF('Data-Qtr5'!I66,"N/A")))),"")</f>
        <v/>
      </c>
      <c r="J67" s="173" t="str">
        <f>IF(M67=1,IF(ISBLANK('Data-Qtr5'!J66),"",(COUNTIF('Data-Qtr5'!J66,"Yes")+(0.1*COUNTIF('Data-Qtr5'!J66,"N/A")))),"")</f>
        <v/>
      </c>
      <c r="K67" s="174" t="str">
        <f>IF(M67=1,IF(ISBLANK('Data-Qtr5'!K66),"",(COUNTIF('Data-Qtr5'!K66,"Yes")+(0.1*COUNTIF('Data-Qtr5'!K66,"N/A")))),"")</f>
        <v/>
      </c>
      <c r="L67" s="119">
        <f>COUNTIF('Data-Qtr5'!C66:K66,"")</f>
        <v>9</v>
      </c>
      <c r="M67" s="74">
        <f>IF('Data-Qtr5'!R66,"",IF(L67&lt;9,1,0))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IF(M68=1,IF('Data-Qtr5'!C67="","",(COUNTIF('Data-Qtr5'!C67,"Yes")+(0.1*COUNTIF('Data-Qtr5'!C67,"N/A")))),"")</f>
        <v/>
      </c>
      <c r="D68" s="172" t="str">
        <f>IF(M68=1,IF(ISBLANK('Data-Qtr5'!D67),"",(COUNTIF('Data-Qtr5'!D67,"Yes")+(0.1*COUNTIF('Data-Qtr5'!D67,"N/A")))),"")</f>
        <v/>
      </c>
      <c r="E68" s="172" t="str">
        <f>IF(M68=1,IF(ISBLANK('Data-Qtr5'!E67),"",(10*COUNTIF('Data-Qtr5'!E67,"Yes, nominated to self-administer")+COUNTIF('Data-Qtr5'!E67,"Yes, nominated NOT to self-administer"))),"")</f>
        <v/>
      </c>
      <c r="F68" s="172" t="str">
        <f>IF(M68=1,IF(ISBLANK('Data-Qtr5'!F67),"",(10*COUNTIF('Data-Qtr5'!F67,"Yes, reported difficulty swallowing medicines")+COUNTIF('Data-Qtr5'!F67,"Yes, reported NO difficulty swallowing medicines"))),"")</f>
        <v/>
      </c>
      <c r="G68" s="168" t="str">
        <f>IF(M68=1,IF('Data-Qtr5'!P67,0.1,IF(ISBLANK('Data-Qtr5'!G67),"",(COUNTIF('Data-Qtr5'!G67,"Yes")+(0.1*COUNTIF('Data-Qtr5'!G67,"N/A"))))),"")</f>
        <v/>
      </c>
      <c r="H68" s="169" t="str">
        <f>IF(M68=1,IF('Data-Qtr5'!Q67,0.1,IF(ISBLANK('Data-Qtr5'!H67),"",((COUNTIF('Data-Qtr5'!H67,"Yes")+(0.1*COUNTIF('Data-Qtr5'!H67,"N/A")))))),"")</f>
        <v/>
      </c>
      <c r="I68" s="173" t="str">
        <f>IF(M68=1,IF(ISBLANK('Data-Qtr5'!I67),"",(COUNTIF('Data-Qtr5'!I67,"Yes")+(0.1*COUNTIF('Data-Qtr5'!I67,"N/A")))),"")</f>
        <v/>
      </c>
      <c r="J68" s="173" t="str">
        <f>IF(M68=1,IF(ISBLANK('Data-Qtr5'!J67),"",(COUNTIF('Data-Qtr5'!J67,"Yes")+(0.1*COUNTIF('Data-Qtr5'!J67,"N/A")))),"")</f>
        <v/>
      </c>
      <c r="K68" s="174" t="str">
        <f>IF(M68=1,IF(ISBLANK('Data-Qtr5'!K67),"",(COUNTIF('Data-Qtr5'!K67,"Yes")+(0.1*COUNTIF('Data-Qtr5'!K67,"N/A")))),"")</f>
        <v/>
      </c>
      <c r="L68" s="119">
        <f>COUNTIF('Data-Qtr5'!C67:K67,"")</f>
        <v>9</v>
      </c>
      <c r="M68" s="74">
        <f>IF('Data-Qtr5'!R67,"",IF(L68&lt;9,1,0))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IF(M69=1,IF('Data-Qtr5'!C68="","",(COUNTIF('Data-Qtr5'!C68,"Yes")+(0.1*COUNTIF('Data-Qtr5'!C68,"N/A")))),"")</f>
        <v/>
      </c>
      <c r="D69" s="172" t="str">
        <f>IF(M69=1,IF(ISBLANK('Data-Qtr5'!D68),"",(COUNTIF('Data-Qtr5'!D68,"Yes")+(0.1*COUNTIF('Data-Qtr5'!D68,"N/A")))),"")</f>
        <v/>
      </c>
      <c r="E69" s="172" t="str">
        <f>IF(M69=1,IF(ISBLANK('Data-Qtr5'!E68),"",(10*COUNTIF('Data-Qtr5'!E68,"Yes, nominated to self-administer")+COUNTIF('Data-Qtr5'!E68,"Yes, nominated NOT to self-administer"))),"")</f>
        <v/>
      </c>
      <c r="F69" s="172" t="str">
        <f>IF(M69=1,IF(ISBLANK('Data-Qtr5'!F68),"",(10*COUNTIF('Data-Qtr5'!F68,"Yes, reported difficulty swallowing medicines")+COUNTIF('Data-Qtr5'!F68,"Yes, reported NO difficulty swallowing medicines"))),"")</f>
        <v/>
      </c>
      <c r="G69" s="168" t="str">
        <f>IF(M69=1,IF('Data-Qtr5'!P68,0.1,IF(ISBLANK('Data-Qtr5'!G68),"",(COUNTIF('Data-Qtr5'!G68,"Yes")+(0.1*COUNTIF('Data-Qtr5'!G68,"N/A"))))),"")</f>
        <v/>
      </c>
      <c r="H69" s="169" t="str">
        <f>IF(M69=1,IF('Data-Qtr5'!Q68,0.1,IF(ISBLANK('Data-Qtr5'!H68),"",((COUNTIF('Data-Qtr5'!H68,"Yes")+(0.1*COUNTIF('Data-Qtr5'!H68,"N/A")))))),"")</f>
        <v/>
      </c>
      <c r="I69" s="173" t="str">
        <f>IF(M69=1,IF(ISBLANK('Data-Qtr5'!I68),"",(COUNTIF('Data-Qtr5'!I68,"Yes")+(0.1*COUNTIF('Data-Qtr5'!I68,"N/A")))),"")</f>
        <v/>
      </c>
      <c r="J69" s="173" t="str">
        <f>IF(M69=1,IF(ISBLANK('Data-Qtr5'!J68),"",(COUNTIF('Data-Qtr5'!J68,"Yes")+(0.1*COUNTIF('Data-Qtr5'!J68,"N/A")))),"")</f>
        <v/>
      </c>
      <c r="K69" s="174" t="str">
        <f>IF(M69=1,IF(ISBLANK('Data-Qtr5'!K68),"",(COUNTIF('Data-Qtr5'!K68,"Yes")+(0.1*COUNTIF('Data-Qtr5'!K68,"N/A")))),"")</f>
        <v/>
      </c>
      <c r="L69" s="119">
        <f>COUNTIF('Data-Qtr5'!C68:K68,"")</f>
        <v>9</v>
      </c>
      <c r="M69" s="74">
        <f>IF('Data-Qtr5'!R68,"",IF(L69&lt;9,1,0))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IF(M70=1,IF('Data-Qtr5'!C69="","",(COUNTIF('Data-Qtr5'!C69,"Yes")+(0.1*COUNTIF('Data-Qtr5'!C69,"N/A")))),"")</f>
        <v/>
      </c>
      <c r="D70" s="172" t="str">
        <f>IF(M70=1,IF(ISBLANK('Data-Qtr5'!D69),"",(COUNTIF('Data-Qtr5'!D69,"Yes")+(0.1*COUNTIF('Data-Qtr5'!D69,"N/A")))),"")</f>
        <v/>
      </c>
      <c r="E70" s="172" t="str">
        <f>IF(M70=1,IF(ISBLANK('Data-Qtr5'!E69),"",(10*COUNTIF('Data-Qtr5'!E69,"Yes, nominated to self-administer")+COUNTIF('Data-Qtr5'!E69,"Yes, nominated NOT to self-administer"))),"")</f>
        <v/>
      </c>
      <c r="F70" s="172" t="str">
        <f>IF(M70=1,IF(ISBLANK('Data-Qtr5'!F69),"",(10*COUNTIF('Data-Qtr5'!F69,"Yes, reported difficulty swallowing medicines")+COUNTIF('Data-Qtr5'!F69,"Yes, reported NO difficulty swallowing medicines"))),"")</f>
        <v/>
      </c>
      <c r="G70" s="168" t="str">
        <f>IF(M70=1,IF('Data-Qtr5'!P69,0.1,IF(ISBLANK('Data-Qtr5'!G69),"",(COUNTIF('Data-Qtr5'!G69,"Yes")+(0.1*COUNTIF('Data-Qtr5'!G69,"N/A"))))),"")</f>
        <v/>
      </c>
      <c r="H70" s="169" t="str">
        <f>IF(M70=1,IF('Data-Qtr5'!Q69,0.1,IF(ISBLANK('Data-Qtr5'!H69),"",((COUNTIF('Data-Qtr5'!H69,"Yes")+(0.1*COUNTIF('Data-Qtr5'!H69,"N/A")))))),"")</f>
        <v/>
      </c>
      <c r="I70" s="173" t="str">
        <f>IF(M70=1,IF(ISBLANK('Data-Qtr5'!I69),"",(COUNTIF('Data-Qtr5'!I69,"Yes")+(0.1*COUNTIF('Data-Qtr5'!I69,"N/A")))),"")</f>
        <v/>
      </c>
      <c r="J70" s="173" t="str">
        <f>IF(M70=1,IF(ISBLANK('Data-Qtr5'!J69),"",(COUNTIF('Data-Qtr5'!J69,"Yes")+(0.1*COUNTIF('Data-Qtr5'!J69,"N/A")))),"")</f>
        <v/>
      </c>
      <c r="K70" s="174" t="str">
        <f>IF(M70=1,IF(ISBLANK('Data-Qtr5'!K69),"",(COUNTIF('Data-Qtr5'!K69,"Yes")+(0.1*COUNTIF('Data-Qtr5'!K69,"N/A")))),"")</f>
        <v/>
      </c>
      <c r="L70" s="119">
        <f>COUNTIF('Data-Qtr5'!C69:K69,"")</f>
        <v>9</v>
      </c>
      <c r="M70" s="74">
        <f>IF('Data-Qtr5'!R69,"",IF(L70&lt;9,1,0))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IF(M71=1,IF('Data-Qtr5'!C70="","",(COUNTIF('Data-Qtr5'!C70,"Yes")+(0.1*COUNTIF('Data-Qtr5'!C70,"N/A")))),"")</f>
        <v/>
      </c>
      <c r="D71" s="172" t="str">
        <f>IF(M71=1,IF(ISBLANK('Data-Qtr5'!D70),"",(COUNTIF('Data-Qtr5'!D70,"Yes")+(0.1*COUNTIF('Data-Qtr5'!D70,"N/A")))),"")</f>
        <v/>
      </c>
      <c r="E71" s="172" t="str">
        <f>IF(M71=1,IF(ISBLANK('Data-Qtr5'!E70),"",(10*COUNTIF('Data-Qtr5'!E70,"Yes, nominated to self-administer")+COUNTIF('Data-Qtr5'!E70,"Yes, nominated NOT to self-administer"))),"")</f>
        <v/>
      </c>
      <c r="F71" s="172" t="str">
        <f>IF(M71=1,IF(ISBLANK('Data-Qtr5'!F70),"",(10*COUNTIF('Data-Qtr5'!F70,"Yes, reported difficulty swallowing medicines")+COUNTIF('Data-Qtr5'!F70,"Yes, reported NO difficulty swallowing medicines"))),"")</f>
        <v/>
      </c>
      <c r="G71" s="168" t="str">
        <f>IF(M71=1,IF('Data-Qtr5'!P70,0.1,IF(ISBLANK('Data-Qtr5'!G70),"",(COUNTIF('Data-Qtr5'!G70,"Yes")+(0.1*COUNTIF('Data-Qtr5'!G70,"N/A"))))),"")</f>
        <v/>
      </c>
      <c r="H71" s="169" t="str">
        <f>IF(M71=1,IF('Data-Qtr5'!Q70,0.1,IF(ISBLANK('Data-Qtr5'!H70),"",((COUNTIF('Data-Qtr5'!H70,"Yes")+(0.1*COUNTIF('Data-Qtr5'!H70,"N/A")))))),"")</f>
        <v/>
      </c>
      <c r="I71" s="173" t="str">
        <f>IF(M71=1,IF(ISBLANK('Data-Qtr5'!I70),"",(COUNTIF('Data-Qtr5'!I70,"Yes")+(0.1*COUNTIF('Data-Qtr5'!I70,"N/A")))),"")</f>
        <v/>
      </c>
      <c r="J71" s="173" t="str">
        <f>IF(M71=1,IF(ISBLANK('Data-Qtr5'!J70),"",(COUNTIF('Data-Qtr5'!J70,"Yes")+(0.1*COUNTIF('Data-Qtr5'!J70,"N/A")))),"")</f>
        <v/>
      </c>
      <c r="K71" s="174" t="str">
        <f>IF(M71=1,IF(ISBLANK('Data-Qtr5'!K70),"",(COUNTIF('Data-Qtr5'!K70,"Yes")+(0.1*COUNTIF('Data-Qtr5'!K70,"N/A")))),"")</f>
        <v/>
      </c>
      <c r="L71" s="119">
        <f>COUNTIF('Data-Qtr5'!C70:K70,"")</f>
        <v>9</v>
      </c>
      <c r="M71" s="74">
        <f>IF('Data-Qtr5'!R70,"",IF(L71&lt;9,1,0))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IF(M72=1,IF('Data-Qtr5'!C71="","",(COUNTIF('Data-Qtr5'!C71,"Yes")+(0.1*COUNTIF('Data-Qtr5'!C71,"N/A")))),"")</f>
        <v/>
      </c>
      <c r="D72" s="172" t="str">
        <f>IF(M72=1,IF(ISBLANK('Data-Qtr5'!D71),"",(COUNTIF('Data-Qtr5'!D71,"Yes")+(0.1*COUNTIF('Data-Qtr5'!D71,"N/A")))),"")</f>
        <v/>
      </c>
      <c r="E72" s="172" t="str">
        <f>IF(M72=1,IF(ISBLANK('Data-Qtr5'!E71),"",(10*COUNTIF('Data-Qtr5'!E71,"Yes, nominated to self-administer")+COUNTIF('Data-Qtr5'!E71,"Yes, nominated NOT to self-administer"))),"")</f>
        <v/>
      </c>
      <c r="F72" s="172" t="str">
        <f>IF(M72=1,IF(ISBLANK('Data-Qtr5'!F71),"",(10*COUNTIF('Data-Qtr5'!F71,"Yes, reported difficulty swallowing medicines")+COUNTIF('Data-Qtr5'!F71,"Yes, reported NO difficulty swallowing medicines"))),"")</f>
        <v/>
      </c>
      <c r="G72" s="168" t="str">
        <f>IF(M72=1,IF('Data-Qtr5'!P71,0.1,IF(ISBLANK('Data-Qtr5'!G71),"",(COUNTIF('Data-Qtr5'!G71,"Yes")+(0.1*COUNTIF('Data-Qtr5'!G71,"N/A"))))),"")</f>
        <v/>
      </c>
      <c r="H72" s="169" t="str">
        <f>IF(M72=1,IF('Data-Qtr5'!Q71,0.1,IF(ISBLANK('Data-Qtr5'!H71),"",((COUNTIF('Data-Qtr5'!H71,"Yes")+(0.1*COUNTIF('Data-Qtr5'!H71,"N/A")))))),"")</f>
        <v/>
      </c>
      <c r="I72" s="173" t="str">
        <f>IF(M72=1,IF(ISBLANK('Data-Qtr5'!I71),"",(COUNTIF('Data-Qtr5'!I71,"Yes")+(0.1*COUNTIF('Data-Qtr5'!I71,"N/A")))),"")</f>
        <v/>
      </c>
      <c r="J72" s="173" t="str">
        <f>IF(M72=1,IF(ISBLANK('Data-Qtr5'!J71),"",(COUNTIF('Data-Qtr5'!J71,"Yes")+(0.1*COUNTIF('Data-Qtr5'!J71,"N/A")))),"")</f>
        <v/>
      </c>
      <c r="K72" s="174" t="str">
        <f>IF(M72=1,IF(ISBLANK('Data-Qtr5'!K71),"",(COUNTIF('Data-Qtr5'!K71,"Yes")+(0.1*COUNTIF('Data-Qtr5'!K71,"N/A")))),"")</f>
        <v/>
      </c>
      <c r="L72" s="119">
        <f>COUNTIF('Data-Qtr5'!C71:K71,"")</f>
        <v>9</v>
      </c>
      <c r="M72" s="74">
        <f>IF('Data-Qtr5'!R71,"",IF(L72&lt;9,1,0))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IF(M73=1,IF('Data-Qtr5'!C72="","",(COUNTIF('Data-Qtr5'!C72,"Yes")+(0.1*COUNTIF('Data-Qtr5'!C72,"N/A")))),"")</f>
        <v/>
      </c>
      <c r="D73" s="172" t="str">
        <f>IF(M73=1,IF(ISBLANK('Data-Qtr5'!D72),"",(COUNTIF('Data-Qtr5'!D72,"Yes")+(0.1*COUNTIF('Data-Qtr5'!D72,"N/A")))),"")</f>
        <v/>
      </c>
      <c r="E73" s="172" t="str">
        <f>IF(M73=1,IF(ISBLANK('Data-Qtr5'!E72),"",(10*COUNTIF('Data-Qtr5'!E72,"Yes, nominated to self-administer")+COUNTIF('Data-Qtr5'!E72,"Yes, nominated NOT to self-administer"))),"")</f>
        <v/>
      </c>
      <c r="F73" s="172" t="str">
        <f>IF(M73=1,IF(ISBLANK('Data-Qtr5'!F72),"",(10*COUNTIF('Data-Qtr5'!F72,"Yes, reported difficulty swallowing medicines")+COUNTIF('Data-Qtr5'!F72,"Yes, reported NO difficulty swallowing medicines"))),"")</f>
        <v/>
      </c>
      <c r="G73" s="168" t="str">
        <f>IF(M73=1,IF('Data-Qtr5'!P72,0.1,IF(ISBLANK('Data-Qtr5'!G72),"",(COUNTIF('Data-Qtr5'!G72,"Yes")+(0.1*COUNTIF('Data-Qtr5'!G72,"N/A"))))),"")</f>
        <v/>
      </c>
      <c r="H73" s="169" t="str">
        <f>IF(M73=1,IF('Data-Qtr5'!Q72,0.1,IF(ISBLANK('Data-Qtr5'!H72),"",((COUNTIF('Data-Qtr5'!H72,"Yes")+(0.1*COUNTIF('Data-Qtr5'!H72,"N/A")))))),"")</f>
        <v/>
      </c>
      <c r="I73" s="173" t="str">
        <f>IF(M73=1,IF(ISBLANK('Data-Qtr5'!I72),"",(COUNTIF('Data-Qtr5'!I72,"Yes")+(0.1*COUNTIF('Data-Qtr5'!I72,"N/A")))),"")</f>
        <v/>
      </c>
      <c r="J73" s="173" t="str">
        <f>IF(M73=1,IF(ISBLANK('Data-Qtr5'!J72),"",(COUNTIF('Data-Qtr5'!J72,"Yes")+(0.1*COUNTIF('Data-Qtr5'!J72,"N/A")))),"")</f>
        <v/>
      </c>
      <c r="K73" s="174" t="str">
        <f>IF(M73=1,IF(ISBLANK('Data-Qtr5'!K72),"",(COUNTIF('Data-Qtr5'!K72,"Yes")+(0.1*COUNTIF('Data-Qtr5'!K72,"N/A")))),"")</f>
        <v/>
      </c>
      <c r="L73" s="119">
        <f>COUNTIF('Data-Qtr5'!C72:K72,"")</f>
        <v>9</v>
      </c>
      <c r="M73" s="74">
        <f>IF('Data-Qtr5'!R72,"",IF(L73&lt;9,1,0))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IF(M74=1,IF('Data-Qtr5'!C73="","",(COUNTIF('Data-Qtr5'!C73,"Yes")+(0.1*COUNTIF('Data-Qtr5'!C73,"N/A")))),"")</f>
        <v/>
      </c>
      <c r="D74" s="172" t="str">
        <f>IF(M74=1,IF(ISBLANK('Data-Qtr5'!D73),"",(COUNTIF('Data-Qtr5'!D73,"Yes")+(0.1*COUNTIF('Data-Qtr5'!D73,"N/A")))),"")</f>
        <v/>
      </c>
      <c r="E74" s="172" t="str">
        <f>IF(M74=1,IF(ISBLANK('Data-Qtr5'!E73),"",(10*COUNTIF('Data-Qtr5'!E73,"Yes, nominated to self-administer")+COUNTIF('Data-Qtr5'!E73,"Yes, nominated NOT to self-administer"))),"")</f>
        <v/>
      </c>
      <c r="F74" s="172" t="str">
        <f>IF(M74=1,IF(ISBLANK('Data-Qtr5'!F73),"",(10*COUNTIF('Data-Qtr5'!F73,"Yes, reported difficulty swallowing medicines")+COUNTIF('Data-Qtr5'!F73,"Yes, reported NO difficulty swallowing medicines"))),"")</f>
        <v/>
      </c>
      <c r="G74" s="168" t="str">
        <f>IF(M74=1,IF('Data-Qtr5'!P73,0.1,IF(ISBLANK('Data-Qtr5'!G73),"",(COUNTIF('Data-Qtr5'!G73,"Yes")+(0.1*COUNTIF('Data-Qtr5'!G73,"N/A"))))),"")</f>
        <v/>
      </c>
      <c r="H74" s="169" t="str">
        <f>IF(M74=1,IF('Data-Qtr5'!Q73,0.1,IF(ISBLANK('Data-Qtr5'!H73),"",((COUNTIF('Data-Qtr5'!H73,"Yes")+(0.1*COUNTIF('Data-Qtr5'!H73,"N/A")))))),"")</f>
        <v/>
      </c>
      <c r="I74" s="173" t="str">
        <f>IF(M74=1,IF(ISBLANK('Data-Qtr5'!I73),"",(COUNTIF('Data-Qtr5'!I73,"Yes")+(0.1*COUNTIF('Data-Qtr5'!I73,"N/A")))),"")</f>
        <v/>
      </c>
      <c r="J74" s="173" t="str">
        <f>IF(M74=1,IF(ISBLANK('Data-Qtr5'!J73),"",(COUNTIF('Data-Qtr5'!J73,"Yes")+(0.1*COUNTIF('Data-Qtr5'!J73,"N/A")))),"")</f>
        <v/>
      </c>
      <c r="K74" s="174" t="str">
        <f>IF(M74=1,IF(ISBLANK('Data-Qtr5'!K73),"",(COUNTIF('Data-Qtr5'!K73,"Yes")+(0.1*COUNTIF('Data-Qtr5'!K73,"N/A")))),"")</f>
        <v/>
      </c>
      <c r="L74" s="119">
        <f>COUNTIF('Data-Qtr5'!C73:K73,"")</f>
        <v>9</v>
      </c>
      <c r="M74" s="74">
        <f>IF('Data-Qtr5'!R73,"",IF(L74&lt;9,1,0))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IF(M75=1,IF('Data-Qtr5'!C74="","",(COUNTIF('Data-Qtr5'!C74,"Yes")+(0.1*COUNTIF('Data-Qtr5'!C74,"N/A")))),"")</f>
        <v/>
      </c>
      <c r="D75" s="172" t="str">
        <f>IF(M75=1,IF(ISBLANK('Data-Qtr5'!D74),"",(COUNTIF('Data-Qtr5'!D74,"Yes")+(0.1*COUNTIF('Data-Qtr5'!D74,"N/A")))),"")</f>
        <v/>
      </c>
      <c r="E75" s="172" t="str">
        <f>IF(M75=1,IF(ISBLANK('Data-Qtr5'!E74),"",(10*COUNTIF('Data-Qtr5'!E74,"Yes, nominated to self-administer")+COUNTIF('Data-Qtr5'!E74,"Yes, nominated NOT to self-administer"))),"")</f>
        <v/>
      </c>
      <c r="F75" s="172" t="str">
        <f>IF(M75=1,IF(ISBLANK('Data-Qtr5'!F74),"",(10*COUNTIF('Data-Qtr5'!F74,"Yes, reported difficulty swallowing medicines")+COUNTIF('Data-Qtr5'!F74,"Yes, reported NO difficulty swallowing medicines"))),"")</f>
        <v/>
      </c>
      <c r="G75" s="168" t="str">
        <f>IF(M75=1,IF('Data-Qtr5'!P74,0.1,IF(ISBLANK('Data-Qtr5'!G74),"",(COUNTIF('Data-Qtr5'!G74,"Yes")+(0.1*COUNTIF('Data-Qtr5'!G74,"N/A"))))),"")</f>
        <v/>
      </c>
      <c r="H75" s="169" t="str">
        <f>IF(M75=1,IF('Data-Qtr5'!Q74,0.1,IF(ISBLANK('Data-Qtr5'!H74),"",((COUNTIF('Data-Qtr5'!H74,"Yes")+(0.1*COUNTIF('Data-Qtr5'!H74,"N/A")))))),"")</f>
        <v/>
      </c>
      <c r="I75" s="173" t="str">
        <f>IF(M75=1,IF(ISBLANK('Data-Qtr5'!I74),"",(COUNTIF('Data-Qtr5'!I74,"Yes")+(0.1*COUNTIF('Data-Qtr5'!I74,"N/A")))),"")</f>
        <v/>
      </c>
      <c r="J75" s="173" t="str">
        <f>IF(M75=1,IF(ISBLANK('Data-Qtr5'!J74),"",(COUNTIF('Data-Qtr5'!J74,"Yes")+(0.1*COUNTIF('Data-Qtr5'!J74,"N/A")))),"")</f>
        <v/>
      </c>
      <c r="K75" s="174" t="str">
        <f>IF(M75=1,IF(ISBLANK('Data-Qtr5'!K74),"",(COUNTIF('Data-Qtr5'!K74,"Yes")+(0.1*COUNTIF('Data-Qtr5'!K74,"N/A")))),"")</f>
        <v/>
      </c>
      <c r="L75" s="119">
        <f>COUNTIF('Data-Qtr5'!C74:K74,"")</f>
        <v>9</v>
      </c>
      <c r="M75" s="74">
        <f>IF('Data-Qtr5'!R74,"",IF(L75&lt;9,1,0))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IF(M76=1,IF('Data-Qtr5'!C75="","",(COUNTIF('Data-Qtr5'!C75,"Yes")+(0.1*COUNTIF('Data-Qtr5'!C75,"N/A")))),"")</f>
        <v/>
      </c>
      <c r="D76" s="172" t="str">
        <f>IF(M76=1,IF(ISBLANK('Data-Qtr5'!D75),"",(COUNTIF('Data-Qtr5'!D75,"Yes")+(0.1*COUNTIF('Data-Qtr5'!D75,"N/A")))),"")</f>
        <v/>
      </c>
      <c r="E76" s="172" t="str">
        <f>IF(M76=1,IF(ISBLANK('Data-Qtr5'!E75),"",(10*COUNTIF('Data-Qtr5'!E75,"Yes, nominated to self-administer")+COUNTIF('Data-Qtr5'!E75,"Yes, nominated NOT to self-administer"))),"")</f>
        <v/>
      </c>
      <c r="F76" s="172" t="str">
        <f>IF(M76=1,IF(ISBLANK('Data-Qtr5'!F75),"",(10*COUNTIF('Data-Qtr5'!F75,"Yes, reported difficulty swallowing medicines")+COUNTIF('Data-Qtr5'!F75,"Yes, reported NO difficulty swallowing medicines"))),"")</f>
        <v/>
      </c>
      <c r="G76" s="168" t="str">
        <f>IF(M76=1,IF('Data-Qtr5'!P75,0.1,IF(ISBLANK('Data-Qtr5'!G75),"",(COUNTIF('Data-Qtr5'!G75,"Yes")+(0.1*COUNTIF('Data-Qtr5'!G75,"N/A"))))),"")</f>
        <v/>
      </c>
      <c r="H76" s="169" t="str">
        <f>IF(M76=1,IF('Data-Qtr5'!Q75,0.1,IF(ISBLANK('Data-Qtr5'!H75),"",((COUNTIF('Data-Qtr5'!H75,"Yes")+(0.1*COUNTIF('Data-Qtr5'!H75,"N/A")))))),"")</f>
        <v/>
      </c>
      <c r="I76" s="173" t="str">
        <f>IF(M76=1,IF(ISBLANK('Data-Qtr5'!I75),"",(COUNTIF('Data-Qtr5'!I75,"Yes")+(0.1*COUNTIF('Data-Qtr5'!I75,"N/A")))),"")</f>
        <v/>
      </c>
      <c r="J76" s="173" t="str">
        <f>IF(M76=1,IF(ISBLANK('Data-Qtr5'!J75),"",(COUNTIF('Data-Qtr5'!J75,"Yes")+(0.1*COUNTIF('Data-Qtr5'!J75,"N/A")))),"")</f>
        <v/>
      </c>
      <c r="K76" s="174" t="str">
        <f>IF(M76=1,IF(ISBLANK('Data-Qtr5'!K75),"",(COUNTIF('Data-Qtr5'!K75,"Yes")+(0.1*COUNTIF('Data-Qtr5'!K75,"N/A")))),"")</f>
        <v/>
      </c>
      <c r="L76" s="148">
        <f>COUNTIF('Data-Qtr5'!C75:K75,"")</f>
        <v>9</v>
      </c>
      <c r="M76" s="74">
        <f>IF('Data-Qtr5'!R75,"",IF(L76&lt;9,1,0))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IF(M77=1,IF('Data-Qtr5'!C76="","",(COUNTIF('Data-Qtr5'!C76,"Yes")+(0.1*COUNTIF('Data-Qtr5'!C76,"N/A")))),"")</f>
        <v/>
      </c>
      <c r="D77" s="172" t="str">
        <f>IF(M77=1,IF(ISBLANK('Data-Qtr5'!D76),"",(COUNTIF('Data-Qtr5'!D76,"Yes")+(0.1*COUNTIF('Data-Qtr5'!D76,"N/A")))),"")</f>
        <v/>
      </c>
      <c r="E77" s="172" t="str">
        <f>IF(M77=1,IF(ISBLANK('Data-Qtr5'!E76),"",(10*COUNTIF('Data-Qtr5'!E76,"Yes, nominated to self-administer")+COUNTIF('Data-Qtr5'!E76,"Yes, nominated NOT to self-administer"))),"")</f>
        <v/>
      </c>
      <c r="F77" s="172" t="str">
        <f>IF(M77=1,IF(ISBLANK('Data-Qtr5'!F76),"",(10*COUNTIF('Data-Qtr5'!F76,"Yes, reported difficulty swallowing medicines")+COUNTIF('Data-Qtr5'!F76,"Yes, reported NO difficulty swallowing medicines"))),"")</f>
        <v/>
      </c>
      <c r="G77" s="168" t="str">
        <f>IF(M77=1,IF('Data-Qtr5'!P76,0.1,IF(ISBLANK('Data-Qtr5'!G76),"",(COUNTIF('Data-Qtr5'!G76,"Yes")+(0.1*COUNTIF('Data-Qtr5'!G76,"N/A"))))),"")</f>
        <v/>
      </c>
      <c r="H77" s="169" t="str">
        <f>IF(M77=1,IF('Data-Qtr5'!Q76,0.1,IF(ISBLANK('Data-Qtr5'!H76),"",((COUNTIF('Data-Qtr5'!H76,"Yes")+(0.1*COUNTIF('Data-Qtr5'!H76,"N/A")))))),"")</f>
        <v/>
      </c>
      <c r="I77" s="173" t="str">
        <f>IF(M77=1,IF(ISBLANK('Data-Qtr5'!I76),"",(COUNTIF('Data-Qtr5'!I76,"Yes")+(0.1*COUNTIF('Data-Qtr5'!I76,"N/A")))),"")</f>
        <v/>
      </c>
      <c r="J77" s="173" t="str">
        <f>IF(M77=1,IF(ISBLANK('Data-Qtr5'!J76),"",(COUNTIF('Data-Qtr5'!J76,"Yes")+(0.1*COUNTIF('Data-Qtr5'!J76,"N/A")))),"")</f>
        <v/>
      </c>
      <c r="K77" s="174" t="str">
        <f>IF(M77=1,IF(ISBLANK('Data-Qtr5'!K76),"",(COUNTIF('Data-Qtr5'!K76,"Yes")+(0.1*COUNTIF('Data-Qtr5'!K76,"N/A")))),"")</f>
        <v/>
      </c>
      <c r="L77" s="119">
        <f>COUNTIF('Data-Qtr5'!C76:K76,"")</f>
        <v>9</v>
      </c>
      <c r="M77" s="74">
        <f>IF('Data-Qtr5'!R76,"",IF(L77&lt;9,1,0))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IF(M78=1,IF('Data-Qtr5'!C77="","",(COUNTIF('Data-Qtr5'!C77,"Yes")+(0.1*COUNTIF('Data-Qtr5'!C77,"N/A")))),"")</f>
        <v/>
      </c>
      <c r="D78" s="172" t="str">
        <f>IF(M78=1,IF(ISBLANK('Data-Qtr5'!D77),"",(COUNTIF('Data-Qtr5'!D77,"Yes")+(0.1*COUNTIF('Data-Qtr5'!D77,"N/A")))),"")</f>
        <v/>
      </c>
      <c r="E78" s="172" t="str">
        <f>IF(M78=1,IF(ISBLANK('Data-Qtr5'!E77),"",(10*COUNTIF('Data-Qtr5'!E77,"Yes, nominated to self-administer")+COUNTIF('Data-Qtr5'!E77,"Yes, nominated NOT to self-administer"))),"")</f>
        <v/>
      </c>
      <c r="F78" s="172" t="str">
        <f>IF(M78=1,IF(ISBLANK('Data-Qtr5'!F77),"",(10*COUNTIF('Data-Qtr5'!F77,"Yes, reported difficulty swallowing medicines")+COUNTIF('Data-Qtr5'!F77,"Yes, reported NO difficulty swallowing medicines"))),"")</f>
        <v/>
      </c>
      <c r="G78" s="168" t="str">
        <f>IF(M78=1,IF('Data-Qtr5'!P77,0.1,IF(ISBLANK('Data-Qtr5'!G77),"",(COUNTIF('Data-Qtr5'!G77,"Yes")+(0.1*COUNTIF('Data-Qtr5'!G77,"N/A"))))),"")</f>
        <v/>
      </c>
      <c r="H78" s="169" t="str">
        <f>IF(M78=1,IF('Data-Qtr5'!Q77,0.1,IF(ISBLANK('Data-Qtr5'!H77),"",((COUNTIF('Data-Qtr5'!H77,"Yes")+(0.1*COUNTIF('Data-Qtr5'!H77,"N/A")))))),"")</f>
        <v/>
      </c>
      <c r="I78" s="173" t="str">
        <f>IF(M78=1,IF(ISBLANK('Data-Qtr5'!I77),"",(COUNTIF('Data-Qtr5'!I77,"Yes")+(0.1*COUNTIF('Data-Qtr5'!I77,"N/A")))),"")</f>
        <v/>
      </c>
      <c r="J78" s="173" t="str">
        <f>IF(M78=1,IF(ISBLANK('Data-Qtr5'!J77),"",(COUNTIF('Data-Qtr5'!J77,"Yes")+(0.1*COUNTIF('Data-Qtr5'!J77,"N/A")))),"")</f>
        <v/>
      </c>
      <c r="K78" s="174" t="str">
        <f>IF(M78=1,IF(ISBLANK('Data-Qtr5'!K77),"",(COUNTIF('Data-Qtr5'!K77,"Yes")+(0.1*COUNTIF('Data-Qtr5'!K77,"N/A")))),"")</f>
        <v/>
      </c>
      <c r="L78" s="119">
        <f>COUNTIF('Data-Qtr5'!C77:K77,"")</f>
        <v>9</v>
      </c>
      <c r="M78" s="74">
        <f>IF('Data-Qtr5'!R77,"",IF(L78&lt;9,1,0))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IF(M79=1,IF('Data-Qtr5'!C78="","",(COUNTIF('Data-Qtr5'!C78,"Yes")+(0.1*COUNTIF('Data-Qtr5'!C78,"N/A")))),"")</f>
        <v/>
      </c>
      <c r="D79" s="172" t="str">
        <f>IF(M79=1,IF(ISBLANK('Data-Qtr5'!D78),"",(COUNTIF('Data-Qtr5'!D78,"Yes")+(0.1*COUNTIF('Data-Qtr5'!D78,"N/A")))),"")</f>
        <v/>
      </c>
      <c r="E79" s="172" t="str">
        <f>IF(M79=1,IF(ISBLANK('Data-Qtr5'!E78),"",(10*COUNTIF('Data-Qtr5'!E78,"Yes, nominated to self-administer")+COUNTIF('Data-Qtr5'!E78,"Yes, nominated NOT to self-administer"))),"")</f>
        <v/>
      </c>
      <c r="F79" s="172" t="str">
        <f>IF(M79=1,IF(ISBLANK('Data-Qtr5'!F78),"",(10*COUNTIF('Data-Qtr5'!F78,"Yes, reported difficulty swallowing medicines")+COUNTIF('Data-Qtr5'!F78,"Yes, reported NO difficulty swallowing medicines"))),"")</f>
        <v/>
      </c>
      <c r="G79" s="168" t="str">
        <f>IF(M79=1,IF('Data-Qtr5'!P78,0.1,IF(ISBLANK('Data-Qtr5'!G78),"",(COUNTIF('Data-Qtr5'!G78,"Yes")+(0.1*COUNTIF('Data-Qtr5'!G78,"N/A"))))),"")</f>
        <v/>
      </c>
      <c r="H79" s="169" t="str">
        <f>IF(M79=1,IF('Data-Qtr5'!Q78,0.1,IF(ISBLANK('Data-Qtr5'!H78),"",((COUNTIF('Data-Qtr5'!H78,"Yes")+(0.1*COUNTIF('Data-Qtr5'!H78,"N/A")))))),"")</f>
        <v/>
      </c>
      <c r="I79" s="173" t="str">
        <f>IF(M79=1,IF(ISBLANK('Data-Qtr5'!I78),"",(COUNTIF('Data-Qtr5'!I78,"Yes")+(0.1*COUNTIF('Data-Qtr5'!I78,"N/A")))),"")</f>
        <v/>
      </c>
      <c r="J79" s="173" t="str">
        <f>IF(M79=1,IF(ISBLANK('Data-Qtr5'!J78),"",(COUNTIF('Data-Qtr5'!J78,"Yes")+(0.1*COUNTIF('Data-Qtr5'!J78,"N/A")))),"")</f>
        <v/>
      </c>
      <c r="K79" s="174" t="str">
        <f>IF(M79=1,IF(ISBLANK('Data-Qtr5'!K78),"",(COUNTIF('Data-Qtr5'!K78,"Yes")+(0.1*COUNTIF('Data-Qtr5'!K78,"N/A")))),"")</f>
        <v/>
      </c>
      <c r="L79" s="119">
        <f>COUNTIF('Data-Qtr5'!C78:K78,"")</f>
        <v>9</v>
      </c>
      <c r="M79" s="74">
        <f>IF('Data-Qtr5'!R78,"",IF(L79&lt;9,1,0))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IF(M80=1,IF('Data-Qtr5'!C79="","",(COUNTIF('Data-Qtr5'!C79,"Yes")+(0.1*COUNTIF('Data-Qtr5'!C79,"N/A")))),"")</f>
        <v/>
      </c>
      <c r="D80" s="172" t="str">
        <f>IF(M80=1,IF(ISBLANK('Data-Qtr5'!D79),"",(COUNTIF('Data-Qtr5'!D79,"Yes")+(0.1*COUNTIF('Data-Qtr5'!D79,"N/A")))),"")</f>
        <v/>
      </c>
      <c r="E80" s="172" t="str">
        <f>IF(M80=1,IF(ISBLANK('Data-Qtr5'!E79),"",(10*COUNTIF('Data-Qtr5'!E79,"Yes, nominated to self-administer")+COUNTIF('Data-Qtr5'!E79,"Yes, nominated NOT to self-administer"))),"")</f>
        <v/>
      </c>
      <c r="F80" s="172" t="str">
        <f>IF(M80=1,IF(ISBLANK('Data-Qtr5'!F79),"",(10*COUNTIF('Data-Qtr5'!F79,"Yes, reported difficulty swallowing medicines")+COUNTIF('Data-Qtr5'!F79,"Yes, reported NO difficulty swallowing medicines"))),"")</f>
        <v/>
      </c>
      <c r="G80" s="168" t="str">
        <f>IF(M80=1,IF('Data-Qtr5'!P79,0.1,IF(ISBLANK('Data-Qtr5'!G79),"",(COUNTIF('Data-Qtr5'!G79,"Yes")+(0.1*COUNTIF('Data-Qtr5'!G79,"N/A"))))),"")</f>
        <v/>
      </c>
      <c r="H80" s="169" t="str">
        <f>IF(M80=1,IF('Data-Qtr5'!Q79,0.1,IF(ISBLANK('Data-Qtr5'!H79),"",((COUNTIF('Data-Qtr5'!H79,"Yes")+(0.1*COUNTIF('Data-Qtr5'!H79,"N/A")))))),"")</f>
        <v/>
      </c>
      <c r="I80" s="173" t="str">
        <f>IF(M80=1,IF(ISBLANK('Data-Qtr5'!I79),"",(COUNTIF('Data-Qtr5'!I79,"Yes")+(0.1*COUNTIF('Data-Qtr5'!I79,"N/A")))),"")</f>
        <v/>
      </c>
      <c r="J80" s="173" t="str">
        <f>IF(M80=1,IF(ISBLANK('Data-Qtr5'!J79),"",(COUNTIF('Data-Qtr5'!J79,"Yes")+(0.1*COUNTIF('Data-Qtr5'!J79,"N/A")))),"")</f>
        <v/>
      </c>
      <c r="K80" s="174" t="str">
        <f>IF(M80=1,IF(ISBLANK('Data-Qtr5'!K79),"",(COUNTIF('Data-Qtr5'!K79,"Yes")+(0.1*COUNTIF('Data-Qtr5'!K79,"N/A")))),"")</f>
        <v/>
      </c>
      <c r="L80" s="119">
        <f>COUNTIF('Data-Qtr5'!C79:K79,"")</f>
        <v>9</v>
      </c>
      <c r="M80" s="74">
        <f>IF('Data-Qtr5'!R79,"",IF(L80&lt;9,1,0))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IF(M81=1,IF('Data-Qtr5'!C80="","",(COUNTIF('Data-Qtr5'!C80,"Yes")+(0.1*COUNTIF('Data-Qtr5'!C80,"N/A")))),"")</f>
        <v/>
      </c>
      <c r="D81" s="172" t="str">
        <f>IF(M81=1,IF(ISBLANK('Data-Qtr5'!D80),"",(COUNTIF('Data-Qtr5'!D80,"Yes")+(0.1*COUNTIF('Data-Qtr5'!D80,"N/A")))),"")</f>
        <v/>
      </c>
      <c r="E81" s="172" t="str">
        <f>IF(M81=1,IF(ISBLANK('Data-Qtr5'!E80),"",(10*COUNTIF('Data-Qtr5'!E80,"Yes, nominated to self-administer")+COUNTIF('Data-Qtr5'!E80,"Yes, nominated NOT to self-administer"))),"")</f>
        <v/>
      </c>
      <c r="F81" s="172" t="str">
        <f>IF(M81=1,IF(ISBLANK('Data-Qtr5'!F80),"",(10*COUNTIF('Data-Qtr5'!F80,"Yes, reported difficulty swallowing medicines")+COUNTIF('Data-Qtr5'!F80,"Yes, reported NO difficulty swallowing medicines"))),"")</f>
        <v/>
      </c>
      <c r="G81" s="168" t="str">
        <f>IF(M81=1,IF('Data-Qtr5'!P80,0.1,IF(ISBLANK('Data-Qtr5'!G80),"",(COUNTIF('Data-Qtr5'!G80,"Yes")+(0.1*COUNTIF('Data-Qtr5'!G80,"N/A"))))),"")</f>
        <v/>
      </c>
      <c r="H81" s="169" t="str">
        <f>IF(M81=1,IF('Data-Qtr5'!Q80,0.1,IF(ISBLANK('Data-Qtr5'!H80),"",((COUNTIF('Data-Qtr5'!H80,"Yes")+(0.1*COUNTIF('Data-Qtr5'!H80,"N/A")))))),"")</f>
        <v/>
      </c>
      <c r="I81" s="173" t="str">
        <f>IF(M81=1,IF(ISBLANK('Data-Qtr5'!I80),"",(COUNTIF('Data-Qtr5'!I80,"Yes")+(0.1*COUNTIF('Data-Qtr5'!I80,"N/A")))),"")</f>
        <v/>
      </c>
      <c r="J81" s="173" t="str">
        <f>IF(M81=1,IF(ISBLANK('Data-Qtr5'!J80),"",(COUNTIF('Data-Qtr5'!J80,"Yes")+(0.1*COUNTIF('Data-Qtr5'!J80,"N/A")))),"")</f>
        <v/>
      </c>
      <c r="K81" s="174" t="str">
        <f>IF(M81=1,IF(ISBLANK('Data-Qtr5'!K80),"",(COUNTIF('Data-Qtr5'!K80,"Yes")+(0.1*COUNTIF('Data-Qtr5'!K80,"N/A")))),"")</f>
        <v/>
      </c>
      <c r="L81" s="119">
        <f>COUNTIF('Data-Qtr5'!C80:K80,"")</f>
        <v>9</v>
      </c>
      <c r="M81" s="74">
        <f>IF('Data-Qtr5'!R80,"",IF(L81&lt;9,1,0))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IF(M82=1,IF('Data-Qtr5'!C81="","",(COUNTIF('Data-Qtr5'!C81,"Yes")+(0.1*COUNTIF('Data-Qtr5'!C81,"N/A")))),"")</f>
        <v/>
      </c>
      <c r="D82" s="172" t="str">
        <f>IF(M82=1,IF(ISBLANK('Data-Qtr5'!D81),"",(COUNTIF('Data-Qtr5'!D81,"Yes")+(0.1*COUNTIF('Data-Qtr5'!D81,"N/A")))),"")</f>
        <v/>
      </c>
      <c r="E82" s="172" t="str">
        <f>IF(M82=1,IF(ISBLANK('Data-Qtr5'!E81),"",(10*COUNTIF('Data-Qtr5'!E81,"Yes, nominated to self-administer")+COUNTIF('Data-Qtr5'!E81,"Yes, nominated NOT to self-administer"))),"")</f>
        <v/>
      </c>
      <c r="F82" s="172" t="str">
        <f>IF(M82=1,IF(ISBLANK('Data-Qtr5'!F81),"",(10*COUNTIF('Data-Qtr5'!F81,"Yes, reported difficulty swallowing medicines")+COUNTIF('Data-Qtr5'!F81,"Yes, reported NO difficulty swallowing medicines"))),"")</f>
        <v/>
      </c>
      <c r="G82" s="168" t="str">
        <f>IF(M82=1,IF('Data-Qtr5'!P81,0.1,IF(ISBLANK('Data-Qtr5'!G81),"",(COUNTIF('Data-Qtr5'!G81,"Yes")+(0.1*COUNTIF('Data-Qtr5'!G81,"N/A"))))),"")</f>
        <v/>
      </c>
      <c r="H82" s="169" t="str">
        <f>IF(M82=1,IF('Data-Qtr5'!Q81,0.1,IF(ISBLANK('Data-Qtr5'!H81),"",((COUNTIF('Data-Qtr5'!H81,"Yes")+(0.1*COUNTIF('Data-Qtr5'!H81,"N/A")))))),"")</f>
        <v/>
      </c>
      <c r="I82" s="173" t="str">
        <f>IF(M82=1,IF(ISBLANK('Data-Qtr5'!I81),"",(COUNTIF('Data-Qtr5'!I81,"Yes")+(0.1*COUNTIF('Data-Qtr5'!I81,"N/A")))),"")</f>
        <v/>
      </c>
      <c r="J82" s="173" t="str">
        <f>IF(M82=1,IF(ISBLANK('Data-Qtr5'!J81),"",(COUNTIF('Data-Qtr5'!J81,"Yes")+(0.1*COUNTIF('Data-Qtr5'!J81,"N/A")))),"")</f>
        <v/>
      </c>
      <c r="K82" s="174" t="str">
        <f>IF(M82=1,IF(ISBLANK('Data-Qtr5'!K81),"",(COUNTIF('Data-Qtr5'!K81,"Yes")+(0.1*COUNTIF('Data-Qtr5'!K81,"N/A")))),"")</f>
        <v/>
      </c>
      <c r="L82" s="119">
        <f>COUNTIF('Data-Qtr5'!C81:K81,"")</f>
        <v>9</v>
      </c>
      <c r="M82" s="74">
        <f>IF('Data-Qtr5'!R81,"",IF(L82&lt;9,1,0))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IF(M83=1,IF('Data-Qtr5'!C82="","",(COUNTIF('Data-Qtr5'!C82,"Yes")+(0.1*COUNTIF('Data-Qtr5'!C82,"N/A")))),"")</f>
        <v/>
      </c>
      <c r="D83" s="172" t="str">
        <f>IF(M83=1,IF(ISBLANK('Data-Qtr5'!D82),"",(COUNTIF('Data-Qtr5'!D82,"Yes")+(0.1*COUNTIF('Data-Qtr5'!D82,"N/A")))),"")</f>
        <v/>
      </c>
      <c r="E83" s="172" t="str">
        <f>IF(M83=1,IF(ISBLANK('Data-Qtr5'!E82),"",(10*COUNTIF('Data-Qtr5'!E82,"Yes, nominated to self-administer")+COUNTIF('Data-Qtr5'!E82,"Yes, nominated NOT to self-administer"))),"")</f>
        <v/>
      </c>
      <c r="F83" s="172" t="str">
        <f>IF(M83=1,IF(ISBLANK('Data-Qtr5'!F82),"",(10*COUNTIF('Data-Qtr5'!F82,"Yes, reported difficulty swallowing medicines")+COUNTIF('Data-Qtr5'!F82,"Yes, reported NO difficulty swallowing medicines"))),"")</f>
        <v/>
      </c>
      <c r="G83" s="168" t="str">
        <f>IF(M83=1,IF('Data-Qtr5'!P82,0.1,IF(ISBLANK('Data-Qtr5'!G82),"",(COUNTIF('Data-Qtr5'!G82,"Yes")+(0.1*COUNTIF('Data-Qtr5'!G82,"N/A"))))),"")</f>
        <v/>
      </c>
      <c r="H83" s="169" t="str">
        <f>IF(M83=1,IF('Data-Qtr5'!Q82,0.1,IF(ISBLANK('Data-Qtr5'!H82),"",((COUNTIF('Data-Qtr5'!H82,"Yes")+(0.1*COUNTIF('Data-Qtr5'!H82,"N/A")))))),"")</f>
        <v/>
      </c>
      <c r="I83" s="173" t="str">
        <f>IF(M83=1,IF(ISBLANK('Data-Qtr5'!I82),"",(COUNTIF('Data-Qtr5'!I82,"Yes")+(0.1*COUNTIF('Data-Qtr5'!I82,"N/A")))),"")</f>
        <v/>
      </c>
      <c r="J83" s="173" t="str">
        <f>IF(M83=1,IF(ISBLANK('Data-Qtr5'!J82),"",(COUNTIF('Data-Qtr5'!J82,"Yes")+(0.1*COUNTIF('Data-Qtr5'!J82,"N/A")))),"")</f>
        <v/>
      </c>
      <c r="K83" s="174" t="str">
        <f>IF(M83=1,IF(ISBLANK('Data-Qtr5'!K82),"",(COUNTIF('Data-Qtr5'!K82,"Yes")+(0.1*COUNTIF('Data-Qtr5'!K82,"N/A")))),"")</f>
        <v/>
      </c>
      <c r="L83" s="119">
        <f>COUNTIF('Data-Qtr5'!C82:K82,"")</f>
        <v>9</v>
      </c>
      <c r="M83" s="74">
        <f>IF('Data-Qtr5'!R82,"",IF(L83&lt;9,1,0))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IF(M84=1,IF('Data-Qtr5'!C83="","",(COUNTIF('Data-Qtr5'!C83,"Yes")+(0.1*COUNTIF('Data-Qtr5'!C83,"N/A")))),"")</f>
        <v/>
      </c>
      <c r="D84" s="172" t="str">
        <f>IF(M84=1,IF(ISBLANK('Data-Qtr5'!D83),"",(COUNTIF('Data-Qtr5'!D83,"Yes")+(0.1*COUNTIF('Data-Qtr5'!D83,"N/A")))),"")</f>
        <v/>
      </c>
      <c r="E84" s="172" t="str">
        <f>IF(M84=1,IF(ISBLANK('Data-Qtr5'!E83),"",(10*COUNTIF('Data-Qtr5'!E83,"Yes, nominated to self-administer")+COUNTIF('Data-Qtr5'!E83,"Yes, nominated NOT to self-administer"))),"")</f>
        <v/>
      </c>
      <c r="F84" s="172" t="str">
        <f>IF(M84=1,IF(ISBLANK('Data-Qtr5'!F83),"",(10*COUNTIF('Data-Qtr5'!F83,"Yes, reported difficulty swallowing medicines")+COUNTIF('Data-Qtr5'!F83,"Yes, reported NO difficulty swallowing medicines"))),"")</f>
        <v/>
      </c>
      <c r="G84" s="168" t="str">
        <f>IF(M84=1,IF('Data-Qtr5'!P83,0.1,IF(ISBLANK('Data-Qtr5'!G83),"",(COUNTIF('Data-Qtr5'!G83,"Yes")+(0.1*COUNTIF('Data-Qtr5'!G83,"N/A"))))),"")</f>
        <v/>
      </c>
      <c r="H84" s="169" t="str">
        <f>IF(M84=1,IF('Data-Qtr5'!Q83,0.1,IF(ISBLANK('Data-Qtr5'!H83),"",((COUNTIF('Data-Qtr5'!H83,"Yes")+(0.1*COUNTIF('Data-Qtr5'!H83,"N/A")))))),"")</f>
        <v/>
      </c>
      <c r="I84" s="173" t="str">
        <f>IF(M84=1,IF(ISBLANK('Data-Qtr5'!I83),"",(COUNTIF('Data-Qtr5'!I83,"Yes")+(0.1*COUNTIF('Data-Qtr5'!I83,"N/A")))),"")</f>
        <v/>
      </c>
      <c r="J84" s="173" t="str">
        <f>IF(M84=1,IF(ISBLANK('Data-Qtr5'!J83),"",(COUNTIF('Data-Qtr5'!J83,"Yes")+(0.1*COUNTIF('Data-Qtr5'!J83,"N/A")))),"")</f>
        <v/>
      </c>
      <c r="K84" s="174" t="str">
        <f>IF(M84=1,IF(ISBLANK('Data-Qtr5'!K83),"",(COUNTIF('Data-Qtr5'!K83,"Yes")+(0.1*COUNTIF('Data-Qtr5'!K83,"N/A")))),"")</f>
        <v/>
      </c>
      <c r="L84" s="119">
        <f>COUNTIF('Data-Qtr5'!C83:K83,"")</f>
        <v>9</v>
      </c>
      <c r="M84" s="74">
        <f>IF('Data-Qtr5'!R83,"",IF(L84&lt;9,1,0))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IF(M85=1,IF('Data-Qtr5'!C84="","",(COUNTIF('Data-Qtr5'!C84,"Yes")+(0.1*COUNTIF('Data-Qtr5'!C84,"N/A")))),"")</f>
        <v/>
      </c>
      <c r="D85" s="172" t="str">
        <f>IF(M85=1,IF(ISBLANK('Data-Qtr5'!D84),"",(COUNTIF('Data-Qtr5'!D84,"Yes")+(0.1*COUNTIF('Data-Qtr5'!D84,"N/A")))),"")</f>
        <v/>
      </c>
      <c r="E85" s="172" t="str">
        <f>IF(M85=1,IF(ISBLANK('Data-Qtr5'!E84),"",(10*COUNTIF('Data-Qtr5'!E84,"Yes, nominated to self-administer")+COUNTIF('Data-Qtr5'!E84,"Yes, nominated NOT to self-administer"))),"")</f>
        <v/>
      </c>
      <c r="F85" s="172" t="str">
        <f>IF(M85=1,IF(ISBLANK('Data-Qtr5'!F84),"",(10*COUNTIF('Data-Qtr5'!F84,"Yes, reported difficulty swallowing medicines")+COUNTIF('Data-Qtr5'!F84,"Yes, reported NO difficulty swallowing medicines"))),"")</f>
        <v/>
      </c>
      <c r="G85" s="168" t="str">
        <f>IF(M85=1,IF('Data-Qtr5'!P84,0.1,IF(ISBLANK('Data-Qtr5'!G84),"",(COUNTIF('Data-Qtr5'!G84,"Yes")+(0.1*COUNTIF('Data-Qtr5'!G84,"N/A"))))),"")</f>
        <v/>
      </c>
      <c r="H85" s="169" t="str">
        <f>IF(M85=1,IF('Data-Qtr5'!Q84,0.1,IF(ISBLANK('Data-Qtr5'!H84),"",((COUNTIF('Data-Qtr5'!H84,"Yes")+(0.1*COUNTIF('Data-Qtr5'!H84,"N/A")))))),"")</f>
        <v/>
      </c>
      <c r="I85" s="173" t="str">
        <f>IF(M85=1,IF(ISBLANK('Data-Qtr5'!I84),"",(COUNTIF('Data-Qtr5'!I84,"Yes")+(0.1*COUNTIF('Data-Qtr5'!I84,"N/A")))),"")</f>
        <v/>
      </c>
      <c r="J85" s="173" t="str">
        <f>IF(M85=1,IF(ISBLANK('Data-Qtr5'!J84),"",(COUNTIF('Data-Qtr5'!J84,"Yes")+(0.1*COUNTIF('Data-Qtr5'!J84,"N/A")))),"")</f>
        <v/>
      </c>
      <c r="K85" s="174" t="str">
        <f>IF(M85=1,IF(ISBLANK('Data-Qtr5'!K84),"",(COUNTIF('Data-Qtr5'!K84,"Yes")+(0.1*COUNTIF('Data-Qtr5'!K84,"N/A")))),"")</f>
        <v/>
      </c>
      <c r="L85" s="119">
        <f>COUNTIF('Data-Qtr5'!C84:K84,"")</f>
        <v>9</v>
      </c>
      <c r="M85" s="74">
        <f>IF('Data-Qtr5'!R84,"",IF(L85&lt;9,1,0))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IF(M86=1,IF('Data-Qtr5'!C85="","",(COUNTIF('Data-Qtr5'!C85,"Yes")+(0.1*COUNTIF('Data-Qtr5'!C85,"N/A")))),"")</f>
        <v/>
      </c>
      <c r="D86" s="172" t="str">
        <f>IF(M86=1,IF(ISBLANK('Data-Qtr5'!D85),"",(COUNTIF('Data-Qtr5'!D85,"Yes")+(0.1*COUNTIF('Data-Qtr5'!D85,"N/A")))),"")</f>
        <v/>
      </c>
      <c r="E86" s="172" t="str">
        <f>IF(M86=1,IF(ISBLANK('Data-Qtr5'!E85),"",(10*COUNTIF('Data-Qtr5'!E85,"Yes, nominated to self-administer")+COUNTIF('Data-Qtr5'!E85,"Yes, nominated NOT to self-administer"))),"")</f>
        <v/>
      </c>
      <c r="F86" s="172" t="str">
        <f>IF(M86=1,IF(ISBLANK('Data-Qtr5'!F85),"",(10*COUNTIF('Data-Qtr5'!F85,"Yes, reported difficulty swallowing medicines")+COUNTIF('Data-Qtr5'!F85,"Yes, reported NO difficulty swallowing medicines"))),"")</f>
        <v/>
      </c>
      <c r="G86" s="168" t="str">
        <f>IF(M86=1,IF('Data-Qtr5'!P85,0.1,IF(ISBLANK('Data-Qtr5'!G85),"",(COUNTIF('Data-Qtr5'!G85,"Yes")+(0.1*COUNTIF('Data-Qtr5'!G85,"N/A"))))),"")</f>
        <v/>
      </c>
      <c r="H86" s="169" t="str">
        <f>IF(M86=1,IF('Data-Qtr5'!Q85,0.1,IF(ISBLANK('Data-Qtr5'!H85),"",((COUNTIF('Data-Qtr5'!H85,"Yes")+(0.1*COUNTIF('Data-Qtr5'!H85,"N/A")))))),"")</f>
        <v/>
      </c>
      <c r="I86" s="173" t="str">
        <f>IF(M86=1,IF(ISBLANK('Data-Qtr5'!I85),"",(COUNTIF('Data-Qtr5'!I85,"Yes")+(0.1*COUNTIF('Data-Qtr5'!I85,"N/A")))),"")</f>
        <v/>
      </c>
      <c r="J86" s="173" t="str">
        <f>IF(M86=1,IF(ISBLANK('Data-Qtr5'!J85),"",(COUNTIF('Data-Qtr5'!J85,"Yes")+(0.1*COUNTIF('Data-Qtr5'!J85,"N/A")))),"")</f>
        <v/>
      </c>
      <c r="K86" s="174" t="str">
        <f>IF(M86=1,IF(ISBLANK('Data-Qtr5'!K85),"",(COUNTIF('Data-Qtr5'!K85,"Yes")+(0.1*COUNTIF('Data-Qtr5'!K85,"N/A")))),"")</f>
        <v/>
      </c>
      <c r="L86" s="148">
        <f>COUNTIF('Data-Qtr5'!C85:K85,"")</f>
        <v>9</v>
      </c>
      <c r="M86" s="74">
        <f>IF('Data-Qtr5'!R85,"",IF(L86&lt;9,1,0))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IF(M87=1,IF('Data-Qtr5'!C86="","",(COUNTIF('Data-Qtr5'!C86,"Yes")+(0.1*COUNTIF('Data-Qtr5'!C86,"N/A")))),"")</f>
        <v/>
      </c>
      <c r="D87" s="172" t="str">
        <f>IF(M87=1,IF(ISBLANK('Data-Qtr5'!D86),"",(COUNTIF('Data-Qtr5'!D86,"Yes")+(0.1*COUNTIF('Data-Qtr5'!D86,"N/A")))),"")</f>
        <v/>
      </c>
      <c r="E87" s="172" t="str">
        <f>IF(M87=1,IF(ISBLANK('Data-Qtr5'!E86),"",(10*COUNTIF('Data-Qtr5'!E86,"Yes, nominated to self-administer")+COUNTIF('Data-Qtr5'!E86,"Yes, nominated NOT to self-administer"))),"")</f>
        <v/>
      </c>
      <c r="F87" s="172" t="str">
        <f>IF(M87=1,IF(ISBLANK('Data-Qtr5'!F86),"",(10*COUNTIF('Data-Qtr5'!F86,"Yes, reported difficulty swallowing medicines")+COUNTIF('Data-Qtr5'!F86,"Yes, reported NO difficulty swallowing medicines"))),"")</f>
        <v/>
      </c>
      <c r="G87" s="168" t="str">
        <f>IF(M87=1,IF('Data-Qtr5'!P86,0.1,IF(ISBLANK('Data-Qtr5'!G86),"",(COUNTIF('Data-Qtr5'!G86,"Yes")+(0.1*COUNTIF('Data-Qtr5'!G86,"N/A"))))),"")</f>
        <v/>
      </c>
      <c r="H87" s="169" t="str">
        <f>IF(M87=1,IF('Data-Qtr5'!Q86,0.1,IF(ISBLANK('Data-Qtr5'!H86),"",((COUNTIF('Data-Qtr5'!H86,"Yes")+(0.1*COUNTIF('Data-Qtr5'!H86,"N/A")))))),"")</f>
        <v/>
      </c>
      <c r="I87" s="173" t="str">
        <f>IF(M87=1,IF(ISBLANK('Data-Qtr5'!I86),"",(COUNTIF('Data-Qtr5'!I86,"Yes")+(0.1*COUNTIF('Data-Qtr5'!I86,"N/A")))),"")</f>
        <v/>
      </c>
      <c r="J87" s="173" t="str">
        <f>IF(M87=1,IF(ISBLANK('Data-Qtr5'!J86),"",(COUNTIF('Data-Qtr5'!J86,"Yes")+(0.1*COUNTIF('Data-Qtr5'!J86,"N/A")))),"")</f>
        <v/>
      </c>
      <c r="K87" s="174" t="str">
        <f>IF(M87=1,IF(ISBLANK('Data-Qtr5'!K86),"",(COUNTIF('Data-Qtr5'!K86,"Yes")+(0.1*COUNTIF('Data-Qtr5'!K86,"N/A")))),"")</f>
        <v/>
      </c>
      <c r="L87" s="119">
        <f>COUNTIF('Data-Qtr5'!C86:K86,"")</f>
        <v>9</v>
      </c>
      <c r="M87" s="74">
        <f>IF('Data-Qtr5'!R86,"",IF(L87&lt;9,1,0))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IF(M88=1,IF('Data-Qtr5'!C87="","",(COUNTIF('Data-Qtr5'!C87,"Yes")+(0.1*COUNTIF('Data-Qtr5'!C87,"N/A")))),"")</f>
        <v/>
      </c>
      <c r="D88" s="172" t="str">
        <f>IF(M88=1,IF(ISBLANK('Data-Qtr5'!D87),"",(COUNTIF('Data-Qtr5'!D87,"Yes")+(0.1*COUNTIF('Data-Qtr5'!D87,"N/A")))),"")</f>
        <v/>
      </c>
      <c r="E88" s="172" t="str">
        <f>IF(M88=1,IF(ISBLANK('Data-Qtr5'!E87),"",(10*COUNTIF('Data-Qtr5'!E87,"Yes, nominated to self-administer")+COUNTIF('Data-Qtr5'!E87,"Yes, nominated NOT to self-administer"))),"")</f>
        <v/>
      </c>
      <c r="F88" s="172" t="str">
        <f>IF(M88=1,IF(ISBLANK('Data-Qtr5'!F87),"",(10*COUNTIF('Data-Qtr5'!F87,"Yes, reported difficulty swallowing medicines")+COUNTIF('Data-Qtr5'!F87,"Yes, reported NO difficulty swallowing medicines"))),"")</f>
        <v/>
      </c>
      <c r="G88" s="168" t="str">
        <f>IF(M88=1,IF('Data-Qtr5'!P87,0.1,IF(ISBLANK('Data-Qtr5'!G87),"",(COUNTIF('Data-Qtr5'!G87,"Yes")+(0.1*COUNTIF('Data-Qtr5'!G87,"N/A"))))),"")</f>
        <v/>
      </c>
      <c r="H88" s="169" t="str">
        <f>IF(M88=1,IF('Data-Qtr5'!Q87,0.1,IF(ISBLANK('Data-Qtr5'!H87),"",((COUNTIF('Data-Qtr5'!H87,"Yes")+(0.1*COUNTIF('Data-Qtr5'!H87,"N/A")))))),"")</f>
        <v/>
      </c>
      <c r="I88" s="173" t="str">
        <f>IF(M88=1,IF(ISBLANK('Data-Qtr5'!I87),"",(COUNTIF('Data-Qtr5'!I87,"Yes")+(0.1*COUNTIF('Data-Qtr5'!I87,"N/A")))),"")</f>
        <v/>
      </c>
      <c r="J88" s="173" t="str">
        <f>IF(M88=1,IF(ISBLANK('Data-Qtr5'!J87),"",(COUNTIF('Data-Qtr5'!J87,"Yes")+(0.1*COUNTIF('Data-Qtr5'!J87,"N/A")))),"")</f>
        <v/>
      </c>
      <c r="K88" s="174" t="str">
        <f>IF(M88=1,IF(ISBLANK('Data-Qtr5'!K87),"",(COUNTIF('Data-Qtr5'!K87,"Yes")+(0.1*COUNTIF('Data-Qtr5'!K87,"N/A")))),"")</f>
        <v/>
      </c>
      <c r="L88" s="119">
        <f>COUNTIF('Data-Qtr5'!C87:K87,"")</f>
        <v>9</v>
      </c>
      <c r="M88" s="74">
        <f>IF('Data-Qtr5'!R87,"",IF(L88&lt;9,1,0))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IF(M89=1,IF('Data-Qtr5'!C88="","",(COUNTIF('Data-Qtr5'!C88,"Yes")+(0.1*COUNTIF('Data-Qtr5'!C88,"N/A")))),"")</f>
        <v/>
      </c>
      <c r="D89" s="172" t="str">
        <f>IF(M89=1,IF(ISBLANK('Data-Qtr5'!D88),"",(COUNTIF('Data-Qtr5'!D88,"Yes")+(0.1*COUNTIF('Data-Qtr5'!D88,"N/A")))),"")</f>
        <v/>
      </c>
      <c r="E89" s="172" t="str">
        <f>IF(M89=1,IF(ISBLANK('Data-Qtr5'!E88),"",(10*COUNTIF('Data-Qtr5'!E88,"Yes, nominated to self-administer")+COUNTIF('Data-Qtr5'!E88,"Yes, nominated NOT to self-administer"))),"")</f>
        <v/>
      </c>
      <c r="F89" s="172" t="str">
        <f>IF(M89=1,IF(ISBLANK('Data-Qtr5'!F88),"",(10*COUNTIF('Data-Qtr5'!F88,"Yes, reported difficulty swallowing medicines")+COUNTIF('Data-Qtr5'!F88,"Yes, reported NO difficulty swallowing medicines"))),"")</f>
        <v/>
      </c>
      <c r="G89" s="168" t="str">
        <f>IF(M89=1,IF('Data-Qtr5'!P88,0.1,IF(ISBLANK('Data-Qtr5'!G88),"",(COUNTIF('Data-Qtr5'!G88,"Yes")+(0.1*COUNTIF('Data-Qtr5'!G88,"N/A"))))),"")</f>
        <v/>
      </c>
      <c r="H89" s="169" t="str">
        <f>IF(M89=1,IF('Data-Qtr5'!Q88,0.1,IF(ISBLANK('Data-Qtr5'!H88),"",((COUNTIF('Data-Qtr5'!H88,"Yes")+(0.1*COUNTIF('Data-Qtr5'!H88,"N/A")))))),"")</f>
        <v/>
      </c>
      <c r="I89" s="173" t="str">
        <f>IF(M89=1,IF(ISBLANK('Data-Qtr5'!I88),"",(COUNTIF('Data-Qtr5'!I88,"Yes")+(0.1*COUNTIF('Data-Qtr5'!I88,"N/A")))),"")</f>
        <v/>
      </c>
      <c r="J89" s="173" t="str">
        <f>IF(M89=1,IF(ISBLANK('Data-Qtr5'!J88),"",(COUNTIF('Data-Qtr5'!J88,"Yes")+(0.1*COUNTIF('Data-Qtr5'!J88,"N/A")))),"")</f>
        <v/>
      </c>
      <c r="K89" s="174" t="str">
        <f>IF(M89=1,IF(ISBLANK('Data-Qtr5'!K88),"",(COUNTIF('Data-Qtr5'!K88,"Yes")+(0.1*COUNTIF('Data-Qtr5'!K88,"N/A")))),"")</f>
        <v/>
      </c>
      <c r="L89" s="119">
        <f>COUNTIF('Data-Qtr5'!C88:K88,"")</f>
        <v>9</v>
      </c>
      <c r="M89" s="74">
        <f>IF('Data-Qtr5'!R88,"",IF(L89&lt;9,1,0))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IF(M90=1,IF('Data-Qtr5'!C89="","",(COUNTIF('Data-Qtr5'!C89,"Yes")+(0.1*COUNTIF('Data-Qtr5'!C89,"N/A")))),"")</f>
        <v/>
      </c>
      <c r="D90" s="172" t="str">
        <f>IF(M90=1,IF(ISBLANK('Data-Qtr5'!D89),"",(COUNTIF('Data-Qtr5'!D89,"Yes")+(0.1*COUNTIF('Data-Qtr5'!D89,"N/A")))),"")</f>
        <v/>
      </c>
      <c r="E90" s="172" t="str">
        <f>IF(M90=1,IF(ISBLANK('Data-Qtr5'!E89),"",(10*COUNTIF('Data-Qtr5'!E89,"Yes, nominated to self-administer")+COUNTIF('Data-Qtr5'!E89,"Yes, nominated NOT to self-administer"))),"")</f>
        <v/>
      </c>
      <c r="F90" s="172" t="str">
        <f>IF(M90=1,IF(ISBLANK('Data-Qtr5'!F89),"",(10*COUNTIF('Data-Qtr5'!F89,"Yes, reported difficulty swallowing medicines")+COUNTIF('Data-Qtr5'!F89,"Yes, reported NO difficulty swallowing medicines"))),"")</f>
        <v/>
      </c>
      <c r="G90" s="168" t="str">
        <f>IF(M90=1,IF('Data-Qtr5'!P89,0.1,IF(ISBLANK('Data-Qtr5'!G89),"",(COUNTIF('Data-Qtr5'!G89,"Yes")+(0.1*COUNTIF('Data-Qtr5'!G89,"N/A"))))),"")</f>
        <v/>
      </c>
      <c r="H90" s="169" t="str">
        <f>IF(M90=1,IF('Data-Qtr5'!Q89,0.1,IF(ISBLANK('Data-Qtr5'!H89),"",((COUNTIF('Data-Qtr5'!H89,"Yes")+(0.1*COUNTIF('Data-Qtr5'!H89,"N/A")))))),"")</f>
        <v/>
      </c>
      <c r="I90" s="173" t="str">
        <f>IF(M90=1,IF(ISBLANK('Data-Qtr5'!I89),"",(COUNTIF('Data-Qtr5'!I89,"Yes")+(0.1*COUNTIF('Data-Qtr5'!I89,"N/A")))),"")</f>
        <v/>
      </c>
      <c r="J90" s="173" t="str">
        <f>IF(M90=1,IF(ISBLANK('Data-Qtr5'!J89),"",(COUNTIF('Data-Qtr5'!J89,"Yes")+(0.1*COUNTIF('Data-Qtr5'!J89,"N/A")))),"")</f>
        <v/>
      </c>
      <c r="K90" s="174" t="str">
        <f>IF(M90=1,IF(ISBLANK('Data-Qtr5'!K89),"",(COUNTIF('Data-Qtr5'!K89,"Yes")+(0.1*COUNTIF('Data-Qtr5'!K89,"N/A")))),"")</f>
        <v/>
      </c>
      <c r="L90" s="119">
        <f>COUNTIF('Data-Qtr5'!C89:K89,"")</f>
        <v>9</v>
      </c>
      <c r="M90" s="74">
        <f>IF('Data-Qtr5'!R89,"",IF(L90&lt;9,1,0))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IF(M91=1,IF('Data-Qtr5'!C90="","",(COUNTIF('Data-Qtr5'!C90,"Yes")+(0.1*COUNTIF('Data-Qtr5'!C90,"N/A")))),"")</f>
        <v/>
      </c>
      <c r="D91" s="172" t="str">
        <f>IF(M91=1,IF(ISBLANK('Data-Qtr5'!D90),"",(COUNTIF('Data-Qtr5'!D90,"Yes")+(0.1*COUNTIF('Data-Qtr5'!D90,"N/A")))),"")</f>
        <v/>
      </c>
      <c r="E91" s="172" t="str">
        <f>IF(M91=1,IF(ISBLANK('Data-Qtr5'!E90),"",(10*COUNTIF('Data-Qtr5'!E90,"Yes, nominated to self-administer")+COUNTIF('Data-Qtr5'!E90,"Yes, nominated NOT to self-administer"))),"")</f>
        <v/>
      </c>
      <c r="F91" s="172" t="str">
        <f>IF(M91=1,IF(ISBLANK('Data-Qtr5'!F90),"",(10*COUNTIF('Data-Qtr5'!F90,"Yes, reported difficulty swallowing medicines")+COUNTIF('Data-Qtr5'!F90,"Yes, reported NO difficulty swallowing medicines"))),"")</f>
        <v/>
      </c>
      <c r="G91" s="168" t="str">
        <f>IF(M91=1,IF('Data-Qtr5'!P90,0.1,IF(ISBLANK('Data-Qtr5'!G90),"",(COUNTIF('Data-Qtr5'!G90,"Yes")+(0.1*COUNTIF('Data-Qtr5'!G90,"N/A"))))),"")</f>
        <v/>
      </c>
      <c r="H91" s="169" t="str">
        <f>IF(M91=1,IF('Data-Qtr5'!Q90,0.1,IF(ISBLANK('Data-Qtr5'!H90),"",((COUNTIF('Data-Qtr5'!H90,"Yes")+(0.1*COUNTIF('Data-Qtr5'!H90,"N/A")))))),"")</f>
        <v/>
      </c>
      <c r="I91" s="173" t="str">
        <f>IF(M91=1,IF(ISBLANK('Data-Qtr5'!I90),"",(COUNTIF('Data-Qtr5'!I90,"Yes")+(0.1*COUNTIF('Data-Qtr5'!I90,"N/A")))),"")</f>
        <v/>
      </c>
      <c r="J91" s="173" t="str">
        <f>IF(M91=1,IF(ISBLANK('Data-Qtr5'!J90),"",(COUNTIF('Data-Qtr5'!J90,"Yes")+(0.1*COUNTIF('Data-Qtr5'!J90,"N/A")))),"")</f>
        <v/>
      </c>
      <c r="K91" s="174" t="str">
        <f>IF(M91=1,IF(ISBLANK('Data-Qtr5'!K90),"",(COUNTIF('Data-Qtr5'!K90,"Yes")+(0.1*COUNTIF('Data-Qtr5'!K90,"N/A")))),"")</f>
        <v/>
      </c>
      <c r="L91" s="119">
        <f>COUNTIF('Data-Qtr5'!C90:K90,"")</f>
        <v>9</v>
      </c>
      <c r="M91" s="74">
        <f>IF('Data-Qtr5'!R90,"",IF(L91&lt;9,1,0))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IF(M92=1,IF('Data-Qtr5'!C91="","",(COUNTIF('Data-Qtr5'!C91,"Yes")+(0.1*COUNTIF('Data-Qtr5'!C91,"N/A")))),"")</f>
        <v/>
      </c>
      <c r="D92" s="172" t="str">
        <f>IF(M92=1,IF(ISBLANK('Data-Qtr5'!D91),"",(COUNTIF('Data-Qtr5'!D91,"Yes")+(0.1*COUNTIF('Data-Qtr5'!D91,"N/A")))),"")</f>
        <v/>
      </c>
      <c r="E92" s="172" t="str">
        <f>IF(M92=1,IF(ISBLANK('Data-Qtr5'!E91),"",(10*COUNTIF('Data-Qtr5'!E91,"Yes, nominated to self-administer")+COUNTIF('Data-Qtr5'!E91,"Yes, nominated NOT to self-administer"))),"")</f>
        <v/>
      </c>
      <c r="F92" s="172" t="str">
        <f>IF(M92=1,IF(ISBLANK('Data-Qtr5'!F91),"",(10*COUNTIF('Data-Qtr5'!F91,"Yes, reported difficulty swallowing medicines")+COUNTIF('Data-Qtr5'!F91,"Yes, reported NO difficulty swallowing medicines"))),"")</f>
        <v/>
      </c>
      <c r="G92" s="168" t="str">
        <f>IF(M92=1,IF('Data-Qtr5'!P91,0.1,IF(ISBLANK('Data-Qtr5'!G91),"",(COUNTIF('Data-Qtr5'!G91,"Yes")+(0.1*COUNTIF('Data-Qtr5'!G91,"N/A"))))),"")</f>
        <v/>
      </c>
      <c r="H92" s="169" t="str">
        <f>IF(M92=1,IF('Data-Qtr5'!Q91,0.1,IF(ISBLANK('Data-Qtr5'!H91),"",((COUNTIF('Data-Qtr5'!H91,"Yes")+(0.1*COUNTIF('Data-Qtr5'!H91,"N/A")))))),"")</f>
        <v/>
      </c>
      <c r="I92" s="173" t="str">
        <f>IF(M92=1,IF(ISBLANK('Data-Qtr5'!I91),"",(COUNTIF('Data-Qtr5'!I91,"Yes")+(0.1*COUNTIF('Data-Qtr5'!I91,"N/A")))),"")</f>
        <v/>
      </c>
      <c r="J92" s="173" t="str">
        <f>IF(M92=1,IF(ISBLANK('Data-Qtr5'!J91),"",(COUNTIF('Data-Qtr5'!J91,"Yes")+(0.1*COUNTIF('Data-Qtr5'!J91,"N/A")))),"")</f>
        <v/>
      </c>
      <c r="K92" s="174" t="str">
        <f>IF(M92=1,IF(ISBLANK('Data-Qtr5'!K91),"",(COUNTIF('Data-Qtr5'!K91,"Yes")+(0.1*COUNTIF('Data-Qtr5'!K91,"N/A")))),"")</f>
        <v/>
      </c>
      <c r="L92" s="119">
        <f>COUNTIF('Data-Qtr5'!C91:K91,"")</f>
        <v>9</v>
      </c>
      <c r="M92" s="74">
        <f>IF('Data-Qtr5'!R91,"",IF(L92&lt;9,1,0))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IF(M93=1,IF('Data-Qtr5'!C92="","",(COUNTIF('Data-Qtr5'!C92,"Yes")+(0.1*COUNTIF('Data-Qtr5'!C92,"N/A")))),"")</f>
        <v/>
      </c>
      <c r="D93" s="172" t="str">
        <f>IF(M93=1,IF(ISBLANK('Data-Qtr5'!D92),"",(COUNTIF('Data-Qtr5'!D92,"Yes")+(0.1*COUNTIF('Data-Qtr5'!D92,"N/A")))),"")</f>
        <v/>
      </c>
      <c r="E93" s="172" t="str">
        <f>IF(M93=1,IF(ISBLANK('Data-Qtr5'!E92),"",(10*COUNTIF('Data-Qtr5'!E92,"Yes, nominated to self-administer")+COUNTIF('Data-Qtr5'!E92,"Yes, nominated NOT to self-administer"))),"")</f>
        <v/>
      </c>
      <c r="F93" s="172" t="str">
        <f>IF(M93=1,IF(ISBLANK('Data-Qtr5'!F92),"",(10*COUNTIF('Data-Qtr5'!F92,"Yes, reported difficulty swallowing medicines")+COUNTIF('Data-Qtr5'!F92,"Yes, reported NO difficulty swallowing medicines"))),"")</f>
        <v/>
      </c>
      <c r="G93" s="168" t="str">
        <f>IF(M93=1,IF('Data-Qtr5'!P92,0.1,IF(ISBLANK('Data-Qtr5'!G92),"",(COUNTIF('Data-Qtr5'!G92,"Yes")+(0.1*COUNTIF('Data-Qtr5'!G92,"N/A"))))),"")</f>
        <v/>
      </c>
      <c r="H93" s="169" t="str">
        <f>IF(M93=1,IF('Data-Qtr5'!Q92,0.1,IF(ISBLANK('Data-Qtr5'!H92),"",((COUNTIF('Data-Qtr5'!H92,"Yes")+(0.1*COUNTIF('Data-Qtr5'!H92,"N/A")))))),"")</f>
        <v/>
      </c>
      <c r="I93" s="173" t="str">
        <f>IF(M93=1,IF(ISBLANK('Data-Qtr5'!I92),"",(COUNTIF('Data-Qtr5'!I92,"Yes")+(0.1*COUNTIF('Data-Qtr5'!I92,"N/A")))),"")</f>
        <v/>
      </c>
      <c r="J93" s="173" t="str">
        <f>IF(M93=1,IF(ISBLANK('Data-Qtr5'!J92),"",(COUNTIF('Data-Qtr5'!J92,"Yes")+(0.1*COUNTIF('Data-Qtr5'!J92,"N/A")))),"")</f>
        <v/>
      </c>
      <c r="K93" s="174" t="str">
        <f>IF(M93=1,IF(ISBLANK('Data-Qtr5'!K92),"",(COUNTIF('Data-Qtr5'!K92,"Yes")+(0.1*COUNTIF('Data-Qtr5'!K92,"N/A")))),"")</f>
        <v/>
      </c>
      <c r="L93" s="119">
        <f>COUNTIF('Data-Qtr5'!C92:K92,"")</f>
        <v>9</v>
      </c>
      <c r="M93" s="74">
        <f>IF('Data-Qtr5'!R92,"",IF(L93&lt;9,1,0))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IF(M94=1,IF('Data-Qtr5'!C93="","",(COUNTIF('Data-Qtr5'!C93,"Yes")+(0.1*COUNTIF('Data-Qtr5'!C93,"N/A")))),"")</f>
        <v/>
      </c>
      <c r="D94" s="172" t="str">
        <f>IF(M94=1,IF(ISBLANK('Data-Qtr5'!D93),"",(COUNTIF('Data-Qtr5'!D93,"Yes")+(0.1*COUNTIF('Data-Qtr5'!D93,"N/A")))),"")</f>
        <v/>
      </c>
      <c r="E94" s="172" t="str">
        <f>IF(M94=1,IF(ISBLANK('Data-Qtr5'!E93),"",(10*COUNTIF('Data-Qtr5'!E93,"Yes, nominated to self-administer")+COUNTIF('Data-Qtr5'!E93,"Yes, nominated NOT to self-administer"))),"")</f>
        <v/>
      </c>
      <c r="F94" s="172" t="str">
        <f>IF(M94=1,IF(ISBLANK('Data-Qtr5'!F93),"",(10*COUNTIF('Data-Qtr5'!F93,"Yes, reported difficulty swallowing medicines")+COUNTIF('Data-Qtr5'!F93,"Yes, reported NO difficulty swallowing medicines"))),"")</f>
        <v/>
      </c>
      <c r="G94" s="168" t="str">
        <f>IF(M94=1,IF('Data-Qtr5'!P93,0.1,IF(ISBLANK('Data-Qtr5'!G93),"",(COUNTIF('Data-Qtr5'!G93,"Yes")+(0.1*COUNTIF('Data-Qtr5'!G93,"N/A"))))),"")</f>
        <v/>
      </c>
      <c r="H94" s="169" t="str">
        <f>IF(M94=1,IF('Data-Qtr5'!Q93,0.1,IF(ISBLANK('Data-Qtr5'!H93),"",((COUNTIF('Data-Qtr5'!H93,"Yes")+(0.1*COUNTIF('Data-Qtr5'!H93,"N/A")))))),"")</f>
        <v/>
      </c>
      <c r="I94" s="173" t="str">
        <f>IF(M94=1,IF(ISBLANK('Data-Qtr5'!I93),"",(COUNTIF('Data-Qtr5'!I93,"Yes")+(0.1*COUNTIF('Data-Qtr5'!I93,"N/A")))),"")</f>
        <v/>
      </c>
      <c r="J94" s="173" t="str">
        <f>IF(M94=1,IF(ISBLANK('Data-Qtr5'!J93),"",(COUNTIF('Data-Qtr5'!J93,"Yes")+(0.1*COUNTIF('Data-Qtr5'!J93,"N/A")))),"")</f>
        <v/>
      </c>
      <c r="K94" s="174" t="str">
        <f>IF(M94=1,IF(ISBLANK('Data-Qtr5'!K93),"",(COUNTIF('Data-Qtr5'!K93,"Yes")+(0.1*COUNTIF('Data-Qtr5'!K93,"N/A")))),"")</f>
        <v/>
      </c>
      <c r="L94" s="119">
        <f>COUNTIF('Data-Qtr5'!C93:K93,"")</f>
        <v>9</v>
      </c>
      <c r="M94" s="74">
        <f>IF('Data-Qtr5'!R93,"",IF(L94&lt;9,1,0))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IF(M95=1,IF('Data-Qtr5'!C94="","",(COUNTIF('Data-Qtr5'!C94,"Yes")+(0.1*COUNTIF('Data-Qtr5'!C94,"N/A")))),"")</f>
        <v/>
      </c>
      <c r="D95" s="172" t="str">
        <f>IF(M95=1,IF(ISBLANK('Data-Qtr5'!D94),"",(COUNTIF('Data-Qtr5'!D94,"Yes")+(0.1*COUNTIF('Data-Qtr5'!D94,"N/A")))),"")</f>
        <v/>
      </c>
      <c r="E95" s="172" t="str">
        <f>IF(M95=1,IF(ISBLANK('Data-Qtr5'!E94),"",(10*COUNTIF('Data-Qtr5'!E94,"Yes, nominated to self-administer")+COUNTIF('Data-Qtr5'!E94,"Yes, nominated NOT to self-administer"))),"")</f>
        <v/>
      </c>
      <c r="F95" s="172" t="str">
        <f>IF(M95=1,IF(ISBLANK('Data-Qtr5'!F94),"",(10*COUNTIF('Data-Qtr5'!F94,"Yes, reported difficulty swallowing medicines")+COUNTIF('Data-Qtr5'!F94,"Yes, reported NO difficulty swallowing medicines"))),"")</f>
        <v/>
      </c>
      <c r="G95" s="168" t="str">
        <f>IF(M95=1,IF('Data-Qtr5'!P94,0.1,IF(ISBLANK('Data-Qtr5'!G94),"",(COUNTIF('Data-Qtr5'!G94,"Yes")+(0.1*COUNTIF('Data-Qtr5'!G94,"N/A"))))),"")</f>
        <v/>
      </c>
      <c r="H95" s="169" t="str">
        <f>IF(M95=1,IF('Data-Qtr5'!Q94,0.1,IF(ISBLANK('Data-Qtr5'!H94),"",((COUNTIF('Data-Qtr5'!H94,"Yes")+(0.1*COUNTIF('Data-Qtr5'!H94,"N/A")))))),"")</f>
        <v/>
      </c>
      <c r="I95" s="173" t="str">
        <f>IF(M95=1,IF(ISBLANK('Data-Qtr5'!I94),"",(COUNTIF('Data-Qtr5'!I94,"Yes")+(0.1*COUNTIF('Data-Qtr5'!I94,"N/A")))),"")</f>
        <v/>
      </c>
      <c r="J95" s="173" t="str">
        <f>IF(M95=1,IF(ISBLANK('Data-Qtr5'!J94),"",(COUNTIF('Data-Qtr5'!J94,"Yes")+(0.1*COUNTIF('Data-Qtr5'!J94,"N/A")))),"")</f>
        <v/>
      </c>
      <c r="K95" s="174" t="str">
        <f>IF(M95=1,IF(ISBLANK('Data-Qtr5'!K94),"",(COUNTIF('Data-Qtr5'!K94,"Yes")+(0.1*COUNTIF('Data-Qtr5'!K94,"N/A")))),"")</f>
        <v/>
      </c>
      <c r="L95" s="149">
        <f>COUNTIF('Data-Qtr5'!C94:K94,"")</f>
        <v>9</v>
      </c>
      <c r="M95" s="74">
        <f>IF('Data-Qtr5'!R94,"",IF(L95&lt;9,1,0))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IF(M96=1,IF('Data-Qtr5'!C95="","",(COUNTIF('Data-Qtr5'!C95,"Yes")+(0.1*COUNTIF('Data-Qtr5'!C95,"N/A")))),"")</f>
        <v/>
      </c>
      <c r="D96" s="172" t="str">
        <f>IF(M96=1,IF(ISBLANK('Data-Qtr5'!D95),"",(COUNTIF('Data-Qtr5'!D95,"Yes")+(0.1*COUNTIF('Data-Qtr5'!D95,"N/A")))),"")</f>
        <v/>
      </c>
      <c r="E96" s="172" t="str">
        <f>IF(M96=1,IF(ISBLANK('Data-Qtr5'!E95),"",(10*COUNTIF('Data-Qtr5'!E95,"Yes, nominated to self-administer")+COUNTIF('Data-Qtr5'!E95,"Yes, nominated NOT to self-administer"))),"")</f>
        <v/>
      </c>
      <c r="F96" s="172" t="str">
        <f>IF(M96=1,IF(ISBLANK('Data-Qtr5'!F95),"",(10*COUNTIF('Data-Qtr5'!F95,"Yes, reported difficulty swallowing medicines")+COUNTIF('Data-Qtr5'!F95,"Yes, reported NO difficulty swallowing medicines"))),"")</f>
        <v/>
      </c>
      <c r="G96" s="168" t="str">
        <f>IF(M96=1,IF('Data-Qtr5'!P95,0.1,IF(ISBLANK('Data-Qtr5'!G95),"",(COUNTIF('Data-Qtr5'!G95,"Yes")+(0.1*COUNTIF('Data-Qtr5'!G95,"N/A"))))),"")</f>
        <v/>
      </c>
      <c r="H96" s="169" t="str">
        <f>IF(M96=1,IF('Data-Qtr5'!Q95,0.1,IF(ISBLANK('Data-Qtr5'!H95),"",((COUNTIF('Data-Qtr5'!H95,"Yes")+(0.1*COUNTIF('Data-Qtr5'!H95,"N/A")))))),"")</f>
        <v/>
      </c>
      <c r="I96" s="173" t="str">
        <f>IF(M96=1,IF(ISBLANK('Data-Qtr5'!I95),"",(COUNTIF('Data-Qtr5'!I95,"Yes")+(0.1*COUNTIF('Data-Qtr5'!I95,"N/A")))),"")</f>
        <v/>
      </c>
      <c r="J96" s="173" t="str">
        <f>IF(M96=1,IF(ISBLANK('Data-Qtr5'!J95),"",(COUNTIF('Data-Qtr5'!J95,"Yes")+(0.1*COUNTIF('Data-Qtr5'!J95,"N/A")))),"")</f>
        <v/>
      </c>
      <c r="K96" s="174" t="str">
        <f>IF(M96=1,IF(ISBLANK('Data-Qtr5'!K95),"",(COUNTIF('Data-Qtr5'!K95,"Yes")+(0.1*COUNTIF('Data-Qtr5'!K95,"N/A")))),"")</f>
        <v/>
      </c>
      <c r="L96" s="119">
        <f>COUNTIF('Data-Qtr5'!C95:K95,"")</f>
        <v>9</v>
      </c>
      <c r="M96" s="74">
        <f>IF('Data-Qtr5'!R95,"",IF(L96&lt;9,1,0))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IF(M97=1,IF('Data-Qtr5'!C96="","",(COUNTIF('Data-Qtr5'!C96,"Yes")+(0.1*COUNTIF('Data-Qtr5'!C96,"N/A")))),"")</f>
        <v/>
      </c>
      <c r="D97" s="172" t="str">
        <f>IF(M97=1,IF(ISBLANK('Data-Qtr5'!D96),"",(COUNTIF('Data-Qtr5'!D96,"Yes")+(0.1*COUNTIF('Data-Qtr5'!D96,"N/A")))),"")</f>
        <v/>
      </c>
      <c r="E97" s="172" t="str">
        <f>IF(M97=1,IF(ISBLANK('Data-Qtr5'!E96),"",(10*COUNTIF('Data-Qtr5'!E96,"Yes, nominated to self-administer")+COUNTIF('Data-Qtr5'!E96,"Yes, nominated NOT to self-administer"))),"")</f>
        <v/>
      </c>
      <c r="F97" s="172" t="str">
        <f>IF(M97=1,IF(ISBLANK('Data-Qtr5'!F96),"",(10*COUNTIF('Data-Qtr5'!F96,"Yes, reported difficulty swallowing medicines")+COUNTIF('Data-Qtr5'!F96,"Yes, reported NO difficulty swallowing medicines"))),"")</f>
        <v/>
      </c>
      <c r="G97" s="168" t="str">
        <f>IF(M97=1,IF('Data-Qtr5'!P96,0.1,IF(ISBLANK('Data-Qtr5'!G96),"",(COUNTIF('Data-Qtr5'!G96,"Yes")+(0.1*COUNTIF('Data-Qtr5'!G96,"N/A"))))),"")</f>
        <v/>
      </c>
      <c r="H97" s="169" t="str">
        <f>IF(M97=1,IF('Data-Qtr5'!Q96,0.1,IF(ISBLANK('Data-Qtr5'!H96),"",((COUNTIF('Data-Qtr5'!H96,"Yes")+(0.1*COUNTIF('Data-Qtr5'!H96,"N/A")))))),"")</f>
        <v/>
      </c>
      <c r="I97" s="173" t="str">
        <f>IF(M97=1,IF(ISBLANK('Data-Qtr5'!I96),"",(COUNTIF('Data-Qtr5'!I96,"Yes")+(0.1*COUNTIF('Data-Qtr5'!I96,"N/A")))),"")</f>
        <v/>
      </c>
      <c r="J97" s="173" t="str">
        <f>IF(M97=1,IF(ISBLANK('Data-Qtr5'!J96),"",(COUNTIF('Data-Qtr5'!J96,"Yes")+(0.1*COUNTIF('Data-Qtr5'!J96,"N/A")))),"")</f>
        <v/>
      </c>
      <c r="K97" s="174" t="str">
        <f>IF(M97=1,IF(ISBLANK('Data-Qtr5'!K96),"",(COUNTIF('Data-Qtr5'!K96,"Yes")+(0.1*COUNTIF('Data-Qtr5'!K96,"N/A")))),"")</f>
        <v/>
      </c>
      <c r="L97" s="119">
        <f>COUNTIF('Data-Qtr5'!C96:K96,"")</f>
        <v>9</v>
      </c>
      <c r="M97" s="74">
        <f>IF('Data-Qtr5'!R96,"",IF(L97&lt;9,1,0))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IF(M98=1,IF('Data-Qtr5'!C97="","",(COUNTIF('Data-Qtr5'!C97,"Yes")+(0.1*COUNTIF('Data-Qtr5'!C97,"N/A")))),"")</f>
        <v/>
      </c>
      <c r="D98" s="172" t="str">
        <f>IF(M98=1,IF(ISBLANK('Data-Qtr5'!D97),"",(COUNTIF('Data-Qtr5'!D97,"Yes")+(0.1*COUNTIF('Data-Qtr5'!D97,"N/A")))),"")</f>
        <v/>
      </c>
      <c r="E98" s="172" t="str">
        <f>IF(M98=1,IF(ISBLANK('Data-Qtr5'!E97),"",(10*COUNTIF('Data-Qtr5'!E97,"Yes, nominated to self-administer")+COUNTIF('Data-Qtr5'!E97,"Yes, nominated NOT to self-administer"))),"")</f>
        <v/>
      </c>
      <c r="F98" s="172" t="str">
        <f>IF(M98=1,IF(ISBLANK('Data-Qtr5'!F97),"",(10*COUNTIF('Data-Qtr5'!F97,"Yes, reported difficulty swallowing medicines")+COUNTIF('Data-Qtr5'!F97,"Yes, reported NO difficulty swallowing medicines"))),"")</f>
        <v/>
      </c>
      <c r="G98" s="168" t="str">
        <f>IF(M98=1,IF('Data-Qtr5'!P97,0.1,IF(ISBLANK('Data-Qtr5'!G97),"",(COUNTIF('Data-Qtr5'!G97,"Yes")+(0.1*COUNTIF('Data-Qtr5'!G97,"N/A"))))),"")</f>
        <v/>
      </c>
      <c r="H98" s="169" t="str">
        <f>IF(M98=1,IF('Data-Qtr5'!Q97,0.1,IF(ISBLANK('Data-Qtr5'!H97),"",((COUNTIF('Data-Qtr5'!H97,"Yes")+(0.1*COUNTIF('Data-Qtr5'!H97,"N/A")))))),"")</f>
        <v/>
      </c>
      <c r="I98" s="173" t="str">
        <f>IF(M98=1,IF(ISBLANK('Data-Qtr5'!I97),"",(COUNTIF('Data-Qtr5'!I97,"Yes")+(0.1*COUNTIF('Data-Qtr5'!I97,"N/A")))),"")</f>
        <v/>
      </c>
      <c r="J98" s="173" t="str">
        <f>IF(M98=1,IF(ISBLANK('Data-Qtr5'!J97),"",(COUNTIF('Data-Qtr5'!J97,"Yes")+(0.1*COUNTIF('Data-Qtr5'!J97,"N/A")))),"")</f>
        <v/>
      </c>
      <c r="K98" s="174" t="str">
        <f>IF(M98=1,IF(ISBLANK('Data-Qtr5'!K97),"",(COUNTIF('Data-Qtr5'!K97,"Yes")+(0.1*COUNTIF('Data-Qtr5'!K97,"N/A")))),"")</f>
        <v/>
      </c>
      <c r="L98" s="119">
        <f>COUNTIF('Data-Qtr5'!C97:K97,"")</f>
        <v>9</v>
      </c>
      <c r="M98" s="74">
        <f>IF('Data-Qtr5'!R97,"",IF(L98&lt;9,1,0))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IF(M99=1,IF('Data-Qtr5'!C98="","",(COUNTIF('Data-Qtr5'!C98,"Yes")+(0.1*COUNTIF('Data-Qtr5'!C98,"N/A")))),"")</f>
        <v/>
      </c>
      <c r="D99" s="172" t="str">
        <f>IF(M99=1,IF(ISBLANK('Data-Qtr5'!D98),"",(COUNTIF('Data-Qtr5'!D98,"Yes")+(0.1*COUNTIF('Data-Qtr5'!D98,"N/A")))),"")</f>
        <v/>
      </c>
      <c r="E99" s="172" t="str">
        <f>IF(M99=1,IF(ISBLANK('Data-Qtr5'!E98),"",(10*COUNTIF('Data-Qtr5'!E98,"Yes, nominated to self-administer")+COUNTIF('Data-Qtr5'!E98,"Yes, nominated NOT to self-administer"))),"")</f>
        <v/>
      </c>
      <c r="F99" s="172" t="str">
        <f>IF(M99=1,IF(ISBLANK('Data-Qtr5'!F98),"",(10*COUNTIF('Data-Qtr5'!F98,"Yes, reported difficulty swallowing medicines")+COUNTIF('Data-Qtr5'!F98,"Yes, reported NO difficulty swallowing medicines"))),"")</f>
        <v/>
      </c>
      <c r="G99" s="168" t="str">
        <f>IF(M99=1,IF('Data-Qtr5'!P98,0.1,IF(ISBLANK('Data-Qtr5'!G98),"",(COUNTIF('Data-Qtr5'!G98,"Yes")+(0.1*COUNTIF('Data-Qtr5'!G98,"N/A"))))),"")</f>
        <v/>
      </c>
      <c r="H99" s="169" t="str">
        <f>IF(M99=1,IF('Data-Qtr5'!Q98,0.1,IF(ISBLANK('Data-Qtr5'!H98),"",((COUNTIF('Data-Qtr5'!H98,"Yes")+(0.1*COUNTIF('Data-Qtr5'!H98,"N/A")))))),"")</f>
        <v/>
      </c>
      <c r="I99" s="173" t="str">
        <f>IF(M99=1,IF(ISBLANK('Data-Qtr5'!I98),"",(COUNTIF('Data-Qtr5'!I98,"Yes")+(0.1*COUNTIF('Data-Qtr5'!I98,"N/A")))),"")</f>
        <v/>
      </c>
      <c r="J99" s="173" t="str">
        <f>IF(M99=1,IF(ISBLANK('Data-Qtr5'!J98),"",(COUNTIF('Data-Qtr5'!J98,"Yes")+(0.1*COUNTIF('Data-Qtr5'!J98,"N/A")))),"")</f>
        <v/>
      </c>
      <c r="K99" s="174" t="str">
        <f>IF(M99=1,IF(ISBLANK('Data-Qtr5'!K98),"",(COUNTIF('Data-Qtr5'!K98,"Yes")+(0.1*COUNTIF('Data-Qtr5'!K98,"N/A")))),"")</f>
        <v/>
      </c>
      <c r="L99" s="119">
        <f>COUNTIF('Data-Qtr5'!C98:K98,"")</f>
        <v>9</v>
      </c>
      <c r="M99" s="74">
        <f>IF('Data-Qtr5'!R98,"",IF(L99&lt;9,1,0))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IF(M100=1,IF('Data-Qtr5'!C99="","",(COUNTIF('Data-Qtr5'!C99,"Yes")+(0.1*COUNTIF('Data-Qtr5'!C99,"N/A")))),"")</f>
        <v/>
      </c>
      <c r="D100" s="172" t="str">
        <f>IF(M100=1,IF(ISBLANK('Data-Qtr5'!D99),"",(COUNTIF('Data-Qtr5'!D99,"Yes")+(0.1*COUNTIF('Data-Qtr5'!D99,"N/A")))),"")</f>
        <v/>
      </c>
      <c r="E100" s="172" t="str">
        <f>IF(M100=1,IF(ISBLANK('Data-Qtr5'!E99),"",(10*COUNTIF('Data-Qtr5'!E99,"Yes, nominated to self-administer")+COUNTIF('Data-Qtr5'!E99,"Yes, nominated NOT to self-administer"))),"")</f>
        <v/>
      </c>
      <c r="F100" s="172" t="str">
        <f>IF(M100=1,IF(ISBLANK('Data-Qtr5'!F99),"",(10*COUNTIF('Data-Qtr5'!F99,"Yes, reported difficulty swallowing medicines")+COUNTIF('Data-Qtr5'!F99,"Yes, reported NO difficulty swallowing medicines"))),"")</f>
        <v/>
      </c>
      <c r="G100" s="168" t="str">
        <f>IF(M100=1,IF('Data-Qtr5'!P99,0.1,IF(ISBLANK('Data-Qtr5'!G99),"",(COUNTIF('Data-Qtr5'!G99,"Yes")+(0.1*COUNTIF('Data-Qtr5'!G99,"N/A"))))),"")</f>
        <v/>
      </c>
      <c r="H100" s="169" t="str">
        <f>IF(M100=1,IF('Data-Qtr5'!Q99,0.1,IF(ISBLANK('Data-Qtr5'!H99),"",((COUNTIF('Data-Qtr5'!H99,"Yes")+(0.1*COUNTIF('Data-Qtr5'!H99,"N/A")))))),"")</f>
        <v/>
      </c>
      <c r="I100" s="173" t="str">
        <f>IF(M100=1,IF(ISBLANK('Data-Qtr5'!I99),"",(COUNTIF('Data-Qtr5'!I99,"Yes")+(0.1*COUNTIF('Data-Qtr5'!I99,"N/A")))),"")</f>
        <v/>
      </c>
      <c r="J100" s="173" t="str">
        <f>IF(M100=1,IF(ISBLANK('Data-Qtr5'!J99),"",(COUNTIF('Data-Qtr5'!J99,"Yes")+(0.1*COUNTIF('Data-Qtr5'!J99,"N/A")))),"")</f>
        <v/>
      </c>
      <c r="K100" s="174" t="str">
        <f>IF(M100=1,IF(ISBLANK('Data-Qtr5'!K99),"",(COUNTIF('Data-Qtr5'!K99,"Yes")+(0.1*COUNTIF('Data-Qtr5'!K99,"N/A")))),"")</f>
        <v/>
      </c>
      <c r="L100" s="119">
        <f>COUNTIF('Data-Qtr5'!C99:K99,"")</f>
        <v>9</v>
      </c>
      <c r="M100" s="74">
        <f>IF('Data-Qtr5'!R99,"",IF(L100&lt;9,1,0))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IF(M101=1,IF('Data-Qtr5'!C100="","",(COUNTIF('Data-Qtr5'!C100,"Yes")+(0.1*COUNTIF('Data-Qtr5'!C100,"N/A")))),"")</f>
        <v/>
      </c>
      <c r="D101" s="172" t="str">
        <f>IF(M101=1,IF(ISBLANK('Data-Qtr5'!D100),"",(COUNTIF('Data-Qtr5'!D100,"Yes")+(0.1*COUNTIF('Data-Qtr5'!D100,"N/A")))),"")</f>
        <v/>
      </c>
      <c r="E101" s="172" t="str">
        <f>IF(M101=1,IF(ISBLANK('Data-Qtr5'!E100),"",(10*COUNTIF('Data-Qtr5'!E100,"Yes, nominated to self-administer")+COUNTIF('Data-Qtr5'!E100,"Yes, nominated NOT to self-administer"))),"")</f>
        <v/>
      </c>
      <c r="F101" s="172" t="str">
        <f>IF(M101=1,IF(ISBLANK('Data-Qtr5'!F100),"",(10*COUNTIF('Data-Qtr5'!F100,"Yes, reported difficulty swallowing medicines")+COUNTIF('Data-Qtr5'!F100,"Yes, reported NO difficulty swallowing medicines"))),"")</f>
        <v/>
      </c>
      <c r="G101" s="168" t="str">
        <f>IF(M101=1,IF('Data-Qtr5'!P100,0.1,IF(ISBLANK('Data-Qtr5'!G100),"",(COUNTIF('Data-Qtr5'!G100,"Yes")+(0.1*COUNTIF('Data-Qtr5'!G100,"N/A"))))),"")</f>
        <v/>
      </c>
      <c r="H101" s="169" t="str">
        <f>IF(M101=1,IF('Data-Qtr5'!Q100,0.1,IF(ISBLANK('Data-Qtr5'!H100),"",((COUNTIF('Data-Qtr5'!H100,"Yes")+(0.1*COUNTIF('Data-Qtr5'!H100,"N/A")))))),"")</f>
        <v/>
      </c>
      <c r="I101" s="173" t="str">
        <f>IF(M101=1,IF(ISBLANK('Data-Qtr5'!I100),"",(COUNTIF('Data-Qtr5'!I100,"Yes")+(0.1*COUNTIF('Data-Qtr5'!I100,"N/A")))),"")</f>
        <v/>
      </c>
      <c r="J101" s="173" t="str">
        <f>IF(M101=1,IF(ISBLANK('Data-Qtr5'!J100),"",(COUNTIF('Data-Qtr5'!J100,"Yes")+(0.1*COUNTIF('Data-Qtr5'!J100,"N/A")))),"")</f>
        <v/>
      </c>
      <c r="K101" s="174" t="str">
        <f>IF(M101=1,IF(ISBLANK('Data-Qtr5'!K100),"",(COUNTIF('Data-Qtr5'!K100,"Yes")+(0.1*COUNTIF('Data-Qtr5'!K100,"N/A")))),"")</f>
        <v/>
      </c>
      <c r="L101" s="119">
        <f>COUNTIF('Data-Qtr5'!C100:K100,"")</f>
        <v>9</v>
      </c>
      <c r="M101" s="74">
        <f>IF('Data-Qtr5'!R100,"",IF(L101&lt;9,1,0))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IF(M102=1,IF('Data-Qtr5'!C101="","",(COUNTIF('Data-Qtr5'!C101,"Yes")+(0.1*COUNTIF('Data-Qtr5'!C101,"N/A")))),"")</f>
        <v/>
      </c>
      <c r="D102" s="172" t="str">
        <f>IF(M102=1,IF(ISBLANK('Data-Qtr5'!D101),"",(COUNTIF('Data-Qtr5'!D101,"Yes")+(0.1*COUNTIF('Data-Qtr5'!D101,"N/A")))),"")</f>
        <v/>
      </c>
      <c r="E102" s="172" t="str">
        <f>IF(M102=1,IF(ISBLANK('Data-Qtr5'!E101),"",(10*COUNTIF('Data-Qtr5'!E101,"Yes, nominated to self-administer")+COUNTIF('Data-Qtr5'!E101,"Yes, nominated NOT to self-administer"))),"")</f>
        <v/>
      </c>
      <c r="F102" s="172" t="str">
        <f>IF(M102=1,IF(ISBLANK('Data-Qtr5'!F101),"",(10*COUNTIF('Data-Qtr5'!F101,"Yes, reported difficulty swallowing medicines")+COUNTIF('Data-Qtr5'!F101,"Yes, reported NO difficulty swallowing medicines"))),"")</f>
        <v/>
      </c>
      <c r="G102" s="168" t="str">
        <f>IF(M102=1,IF('Data-Qtr5'!P101,0.1,IF(ISBLANK('Data-Qtr5'!G101),"",(COUNTIF('Data-Qtr5'!G101,"Yes")+(0.1*COUNTIF('Data-Qtr5'!G101,"N/A"))))),"")</f>
        <v/>
      </c>
      <c r="H102" s="169" t="str">
        <f>IF(M102=1,IF('Data-Qtr5'!Q101,0.1,IF(ISBLANK('Data-Qtr5'!H101),"",((COUNTIF('Data-Qtr5'!H101,"Yes")+(0.1*COUNTIF('Data-Qtr5'!H101,"N/A")))))),"")</f>
        <v/>
      </c>
      <c r="I102" s="173" t="str">
        <f>IF(M102=1,IF(ISBLANK('Data-Qtr5'!I101),"",(COUNTIF('Data-Qtr5'!I101,"Yes")+(0.1*COUNTIF('Data-Qtr5'!I101,"N/A")))),"")</f>
        <v/>
      </c>
      <c r="J102" s="173" t="str">
        <f>IF(M102=1,IF(ISBLANK('Data-Qtr5'!J101),"",(COUNTIF('Data-Qtr5'!J101,"Yes")+(0.1*COUNTIF('Data-Qtr5'!J101,"N/A")))),"")</f>
        <v/>
      </c>
      <c r="K102" s="174" t="str">
        <f>IF(M102=1,IF(ISBLANK('Data-Qtr5'!K101),"",(COUNTIF('Data-Qtr5'!K101,"Yes")+(0.1*COUNTIF('Data-Qtr5'!K101,"N/A")))),"")</f>
        <v/>
      </c>
      <c r="L102" s="119">
        <f>COUNTIF('Data-Qtr5'!C101:K101,"")</f>
        <v>9</v>
      </c>
      <c r="M102" s="74">
        <f>IF('Data-Qtr5'!R101,"",IF(L102&lt;9,1,0))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IF(M103=1,IF('Data-Qtr5'!C102="","",(COUNTIF('Data-Qtr5'!C102,"Yes")+(0.1*COUNTIF('Data-Qtr5'!C102,"N/A")))),"")</f>
        <v/>
      </c>
      <c r="D103" s="172" t="str">
        <f>IF(M103=1,IF(ISBLANK('Data-Qtr5'!D102),"",(COUNTIF('Data-Qtr5'!D102,"Yes")+(0.1*COUNTIF('Data-Qtr5'!D102,"N/A")))),"")</f>
        <v/>
      </c>
      <c r="E103" s="172" t="str">
        <f>IF(M103=1,IF(ISBLANK('Data-Qtr5'!E102),"",(10*COUNTIF('Data-Qtr5'!E102,"Yes, nominated to self-administer")+COUNTIF('Data-Qtr5'!E102,"Yes, nominated NOT to self-administer"))),"")</f>
        <v/>
      </c>
      <c r="F103" s="172" t="str">
        <f>IF(M103=1,IF(ISBLANK('Data-Qtr5'!F102),"",(10*COUNTIF('Data-Qtr5'!F102,"Yes, reported difficulty swallowing medicines")+COUNTIF('Data-Qtr5'!F102,"Yes, reported NO difficulty swallowing medicines"))),"")</f>
        <v/>
      </c>
      <c r="G103" s="168" t="str">
        <f>IF(M103=1,IF('Data-Qtr5'!P102,0.1,IF(ISBLANK('Data-Qtr5'!G102),"",(COUNTIF('Data-Qtr5'!G102,"Yes")+(0.1*COUNTIF('Data-Qtr5'!G102,"N/A"))))),"")</f>
        <v/>
      </c>
      <c r="H103" s="169" t="str">
        <f>IF(M103=1,IF('Data-Qtr5'!Q102,0.1,IF(ISBLANK('Data-Qtr5'!H102),"",((COUNTIF('Data-Qtr5'!H102,"Yes")+(0.1*COUNTIF('Data-Qtr5'!H102,"N/A")))))),"")</f>
        <v/>
      </c>
      <c r="I103" s="173" t="str">
        <f>IF(M103=1,IF(ISBLANK('Data-Qtr5'!I102),"",(COUNTIF('Data-Qtr5'!I102,"Yes")+(0.1*COUNTIF('Data-Qtr5'!I102,"N/A")))),"")</f>
        <v/>
      </c>
      <c r="J103" s="173" t="str">
        <f>IF(M103=1,IF(ISBLANK('Data-Qtr5'!J102),"",(COUNTIF('Data-Qtr5'!J102,"Yes")+(0.1*COUNTIF('Data-Qtr5'!J102,"N/A")))),"")</f>
        <v/>
      </c>
      <c r="K103" s="174" t="str">
        <f>IF(M103=1,IF(ISBLANK('Data-Qtr5'!K102),"",(COUNTIF('Data-Qtr5'!K102,"Yes")+(0.1*COUNTIF('Data-Qtr5'!K102,"N/A")))),"")</f>
        <v/>
      </c>
      <c r="L103" s="119">
        <f>COUNTIF('Data-Qtr5'!C102:K102,"")</f>
        <v>9</v>
      </c>
      <c r="M103" s="74">
        <f>IF('Data-Qtr5'!R102,"",IF(L103&lt;9,1,0))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IF(M104=1,IF('Data-Qtr5'!C103="","",(COUNTIF('Data-Qtr5'!C103,"Yes")+(0.1*COUNTIF('Data-Qtr5'!C103,"N/A")))),"")</f>
        <v/>
      </c>
      <c r="D104" s="172" t="str">
        <f>IF(M104=1,IF(ISBLANK('Data-Qtr5'!D103),"",(COUNTIF('Data-Qtr5'!D103,"Yes")+(0.1*COUNTIF('Data-Qtr5'!D103,"N/A")))),"")</f>
        <v/>
      </c>
      <c r="E104" s="172" t="str">
        <f>IF(M104=1,IF(ISBLANK('Data-Qtr5'!E103),"",(10*COUNTIF('Data-Qtr5'!E103,"Yes, nominated to self-administer")+COUNTIF('Data-Qtr5'!E103,"Yes, nominated NOT to self-administer"))),"")</f>
        <v/>
      </c>
      <c r="F104" s="172" t="str">
        <f>IF(M104=1,IF(ISBLANK('Data-Qtr5'!F103),"",(10*COUNTIF('Data-Qtr5'!F103,"Yes, reported difficulty swallowing medicines")+COUNTIF('Data-Qtr5'!F103,"Yes, reported NO difficulty swallowing medicines"))),"")</f>
        <v/>
      </c>
      <c r="G104" s="168" t="str">
        <f>IF(M104=1,IF('Data-Qtr5'!P103,0.1,IF(ISBLANK('Data-Qtr5'!G103),"",(COUNTIF('Data-Qtr5'!G103,"Yes")+(0.1*COUNTIF('Data-Qtr5'!G103,"N/A"))))),"")</f>
        <v/>
      </c>
      <c r="H104" s="169" t="str">
        <f>IF(M104=1,IF('Data-Qtr5'!Q103,0.1,IF(ISBLANK('Data-Qtr5'!H103),"",((COUNTIF('Data-Qtr5'!H103,"Yes")+(0.1*COUNTIF('Data-Qtr5'!H103,"N/A")))))),"")</f>
        <v/>
      </c>
      <c r="I104" s="173" t="str">
        <f>IF(M104=1,IF(ISBLANK('Data-Qtr5'!I103),"",(COUNTIF('Data-Qtr5'!I103,"Yes")+(0.1*COUNTIF('Data-Qtr5'!I103,"N/A")))),"")</f>
        <v/>
      </c>
      <c r="J104" s="173" t="str">
        <f>IF(M104=1,IF(ISBLANK('Data-Qtr5'!J103),"",(COUNTIF('Data-Qtr5'!J103,"Yes")+(0.1*COUNTIF('Data-Qtr5'!J103,"N/A")))),"")</f>
        <v/>
      </c>
      <c r="K104" s="174" t="str">
        <f>IF(M104=1,IF(ISBLANK('Data-Qtr5'!K103),"",(COUNTIF('Data-Qtr5'!K103,"Yes")+(0.1*COUNTIF('Data-Qtr5'!K103,"N/A")))),"")</f>
        <v/>
      </c>
      <c r="L104" s="119">
        <f>COUNTIF('Data-Qtr5'!C103:K103,"")</f>
        <v>9</v>
      </c>
      <c r="M104" s="74">
        <f>IF('Data-Qtr5'!R103,"",IF(L104&lt;9,1,0))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IF(M105=1,IF('Data-Qtr5'!C104="","",(COUNTIF('Data-Qtr5'!C104,"Yes")+(0.1*COUNTIF('Data-Qtr5'!C104,"N/A")))),"")</f>
        <v/>
      </c>
      <c r="D105" s="172" t="str">
        <f>IF(M105=1,IF(ISBLANK('Data-Qtr5'!D104),"",(COUNTIF('Data-Qtr5'!D104,"Yes")+(0.1*COUNTIF('Data-Qtr5'!D104,"N/A")))),"")</f>
        <v/>
      </c>
      <c r="E105" s="172" t="str">
        <f>IF(M105=1,IF(ISBLANK('Data-Qtr5'!E104),"",(10*COUNTIF('Data-Qtr5'!E104,"Yes, nominated to self-administer")+COUNTIF('Data-Qtr5'!E104,"Yes, nominated NOT to self-administer"))),"")</f>
        <v/>
      </c>
      <c r="F105" s="172" t="str">
        <f>IF(M105=1,IF(ISBLANK('Data-Qtr5'!F104),"",(10*COUNTIF('Data-Qtr5'!F104,"Yes, reported difficulty swallowing medicines")+COUNTIF('Data-Qtr5'!F104,"Yes, reported NO difficulty swallowing medicines"))),"")</f>
        <v/>
      </c>
      <c r="G105" s="168" t="str">
        <f>IF(M105=1,IF('Data-Qtr5'!P104,0.1,IF(ISBLANK('Data-Qtr5'!G104),"",(COUNTIF('Data-Qtr5'!G104,"Yes")+(0.1*COUNTIF('Data-Qtr5'!G104,"N/A"))))),"")</f>
        <v/>
      </c>
      <c r="H105" s="169" t="str">
        <f>IF(M105=1,IF('Data-Qtr5'!Q104,0.1,IF(ISBLANK('Data-Qtr5'!H104),"",((COUNTIF('Data-Qtr5'!H104,"Yes")+(0.1*COUNTIF('Data-Qtr5'!H104,"N/A")))))),"")</f>
        <v/>
      </c>
      <c r="I105" s="173" t="str">
        <f>IF(M105=1,IF(ISBLANK('Data-Qtr5'!I104),"",(COUNTIF('Data-Qtr5'!I104,"Yes")+(0.1*COUNTIF('Data-Qtr5'!I104,"N/A")))),"")</f>
        <v/>
      </c>
      <c r="J105" s="173" t="str">
        <f>IF(M105=1,IF(ISBLANK('Data-Qtr5'!J104),"",(COUNTIF('Data-Qtr5'!J104,"Yes")+(0.1*COUNTIF('Data-Qtr5'!J104,"N/A")))),"")</f>
        <v/>
      </c>
      <c r="K105" s="174" t="str">
        <f>IF(M105=1,IF(ISBLANK('Data-Qtr5'!K104),"",(COUNTIF('Data-Qtr5'!K104,"Yes")+(0.1*COUNTIF('Data-Qtr5'!K104,"N/A")))),"")</f>
        <v/>
      </c>
      <c r="L105" s="149">
        <f>COUNTIF('Data-Qtr5'!C104:K104,"")</f>
        <v>9</v>
      </c>
      <c r="M105" s="74">
        <f>IF('Data-Qtr5'!R104,"",IF(L105&lt;9,1,0))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IF(M106=1,IF('Data-Qtr5'!C105="","",(COUNTIF('Data-Qtr5'!C105,"Yes")+(0.1*COUNTIF('Data-Qtr5'!C105,"N/A")))),"")</f>
        <v/>
      </c>
      <c r="D106" s="172" t="str">
        <f>IF(M106=1,IF(ISBLANK('Data-Qtr5'!D105),"",(COUNTIF('Data-Qtr5'!D105,"Yes")+(0.1*COUNTIF('Data-Qtr5'!D105,"N/A")))),"")</f>
        <v/>
      </c>
      <c r="E106" s="172" t="str">
        <f>IF(M106=1,IF(ISBLANK('Data-Qtr5'!E105),"",(10*COUNTIF('Data-Qtr5'!E105,"Yes, nominated to self-administer")+COUNTIF('Data-Qtr5'!E105,"Yes, nominated NOT to self-administer"))),"")</f>
        <v/>
      </c>
      <c r="F106" s="172" t="str">
        <f>IF(M106=1,IF(ISBLANK('Data-Qtr5'!F105),"",(10*COUNTIF('Data-Qtr5'!F105,"Yes, reported difficulty swallowing medicines")+COUNTIF('Data-Qtr5'!F105,"Yes, reported NO difficulty swallowing medicines"))),"")</f>
        <v/>
      </c>
      <c r="G106" s="168" t="str">
        <f>IF(M106=1,IF('Data-Qtr5'!P105,0.1,IF(ISBLANK('Data-Qtr5'!G105),"",(COUNTIF('Data-Qtr5'!G105,"Yes")+(0.1*COUNTIF('Data-Qtr5'!G105,"N/A"))))),"")</f>
        <v/>
      </c>
      <c r="H106" s="169" t="str">
        <f>IF(M106=1,IF('Data-Qtr5'!Q105,0.1,IF(ISBLANK('Data-Qtr5'!H105),"",((COUNTIF('Data-Qtr5'!H105,"Yes")+(0.1*COUNTIF('Data-Qtr5'!H105,"N/A")))))),"")</f>
        <v/>
      </c>
      <c r="I106" s="173" t="str">
        <f>IF(M106=1,IF(ISBLANK('Data-Qtr5'!I105),"",(COUNTIF('Data-Qtr5'!I105,"Yes")+(0.1*COUNTIF('Data-Qtr5'!I105,"N/A")))),"")</f>
        <v/>
      </c>
      <c r="J106" s="173" t="str">
        <f>IF(M106=1,IF(ISBLANK('Data-Qtr5'!J105),"",(COUNTIF('Data-Qtr5'!J105,"Yes")+(0.1*COUNTIF('Data-Qtr5'!J105,"N/A")))),"")</f>
        <v/>
      </c>
      <c r="K106" s="174" t="str">
        <f>IF(M106=1,IF(ISBLANK('Data-Qtr5'!K105),"",(COUNTIF('Data-Qtr5'!K105,"Yes")+(0.1*COUNTIF('Data-Qtr5'!K105,"N/A")))),"")</f>
        <v/>
      </c>
      <c r="L106" s="119">
        <f>COUNTIF('Data-Qtr5'!C105:K105,"")</f>
        <v>9</v>
      </c>
      <c r="M106" s="74">
        <f>IF('Data-Qtr5'!R105,"",IF(L106&lt;9,1,0))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IF(M107=1,IF('Data-Qtr5'!C106="","",(COUNTIF('Data-Qtr5'!C106,"Yes")+(0.1*COUNTIF('Data-Qtr5'!C106,"N/A")))),"")</f>
        <v/>
      </c>
      <c r="D107" s="172" t="str">
        <f>IF(M107=1,IF(ISBLANK('Data-Qtr5'!D106),"",(COUNTIF('Data-Qtr5'!D106,"Yes")+(0.1*COUNTIF('Data-Qtr5'!D106,"N/A")))),"")</f>
        <v/>
      </c>
      <c r="E107" s="172" t="str">
        <f>IF(M107=1,IF(ISBLANK('Data-Qtr5'!E106),"",(10*COUNTIF('Data-Qtr5'!E106,"Yes, nominated to self-administer")+COUNTIF('Data-Qtr5'!E106,"Yes, nominated NOT to self-administer"))),"")</f>
        <v/>
      </c>
      <c r="F107" s="172" t="str">
        <f>IF(M107=1,IF(ISBLANK('Data-Qtr5'!F106),"",(10*COUNTIF('Data-Qtr5'!F106,"Yes, reported difficulty swallowing medicines")+COUNTIF('Data-Qtr5'!F106,"Yes, reported NO difficulty swallowing medicines"))),"")</f>
        <v/>
      </c>
      <c r="G107" s="168" t="str">
        <f>IF(M107=1,IF('Data-Qtr5'!P106,0.1,IF(ISBLANK('Data-Qtr5'!G106),"",(COUNTIF('Data-Qtr5'!G106,"Yes")+(0.1*COUNTIF('Data-Qtr5'!G106,"N/A"))))),"")</f>
        <v/>
      </c>
      <c r="H107" s="169" t="str">
        <f>IF(M107=1,IF('Data-Qtr5'!Q106,0.1,IF(ISBLANK('Data-Qtr5'!H106),"",((COUNTIF('Data-Qtr5'!H106,"Yes")+(0.1*COUNTIF('Data-Qtr5'!H106,"N/A")))))),"")</f>
        <v/>
      </c>
      <c r="I107" s="173" t="str">
        <f>IF(M107=1,IF(ISBLANK('Data-Qtr5'!I106),"",(COUNTIF('Data-Qtr5'!I106,"Yes")+(0.1*COUNTIF('Data-Qtr5'!I106,"N/A")))),"")</f>
        <v/>
      </c>
      <c r="J107" s="173" t="str">
        <f>IF(M107=1,IF(ISBLANK('Data-Qtr5'!J106),"",(COUNTIF('Data-Qtr5'!J106,"Yes")+(0.1*COUNTIF('Data-Qtr5'!J106,"N/A")))),"")</f>
        <v/>
      </c>
      <c r="K107" s="174" t="str">
        <f>IF(M107=1,IF(ISBLANK('Data-Qtr5'!K106),"",(COUNTIF('Data-Qtr5'!K106,"Yes")+(0.1*COUNTIF('Data-Qtr5'!K106,"N/A")))),"")</f>
        <v/>
      </c>
      <c r="L107" s="119">
        <f>COUNTIF('Data-Qtr5'!C106:K106,"")</f>
        <v>9</v>
      </c>
      <c r="M107" s="74">
        <f>IF('Data-Qtr5'!R106,"",IF(L107&lt;9,1,0))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IF(M108=1,IF('Data-Qtr5'!C107="","",(COUNTIF('Data-Qtr5'!C107,"Yes")+(0.1*COUNTIF('Data-Qtr5'!C107,"N/A")))),"")</f>
        <v/>
      </c>
      <c r="D108" s="172" t="str">
        <f>IF(M108=1,IF(ISBLANK('Data-Qtr5'!D107),"",(COUNTIF('Data-Qtr5'!D107,"Yes")+(0.1*COUNTIF('Data-Qtr5'!D107,"N/A")))),"")</f>
        <v/>
      </c>
      <c r="E108" s="172" t="str">
        <f>IF(M108=1,IF(ISBLANK('Data-Qtr5'!E107),"",(10*COUNTIF('Data-Qtr5'!E107,"Yes, nominated to self-administer")+COUNTIF('Data-Qtr5'!E107,"Yes, nominated NOT to self-administer"))),"")</f>
        <v/>
      </c>
      <c r="F108" s="172" t="str">
        <f>IF(M108=1,IF(ISBLANK('Data-Qtr5'!F107),"",(10*COUNTIF('Data-Qtr5'!F107,"Yes, reported difficulty swallowing medicines")+COUNTIF('Data-Qtr5'!F107,"Yes, reported NO difficulty swallowing medicines"))),"")</f>
        <v/>
      </c>
      <c r="G108" s="168" t="str">
        <f>IF(M108=1,IF('Data-Qtr5'!P107,0.1,IF(ISBLANK('Data-Qtr5'!G107),"",(COUNTIF('Data-Qtr5'!G107,"Yes")+(0.1*COUNTIF('Data-Qtr5'!G107,"N/A"))))),"")</f>
        <v/>
      </c>
      <c r="H108" s="169" t="str">
        <f>IF(M108=1,IF('Data-Qtr5'!Q107,0.1,IF(ISBLANK('Data-Qtr5'!H107),"",((COUNTIF('Data-Qtr5'!H107,"Yes")+(0.1*COUNTIF('Data-Qtr5'!H107,"N/A")))))),"")</f>
        <v/>
      </c>
      <c r="I108" s="173" t="str">
        <f>IF(M108=1,IF(ISBLANK('Data-Qtr5'!I107),"",(COUNTIF('Data-Qtr5'!I107,"Yes")+(0.1*COUNTIF('Data-Qtr5'!I107,"N/A")))),"")</f>
        <v/>
      </c>
      <c r="J108" s="173" t="str">
        <f>IF(M108=1,IF(ISBLANK('Data-Qtr5'!J107),"",(COUNTIF('Data-Qtr5'!J107,"Yes")+(0.1*COUNTIF('Data-Qtr5'!J107,"N/A")))),"")</f>
        <v/>
      </c>
      <c r="K108" s="174" t="str">
        <f>IF(M108=1,IF(ISBLANK('Data-Qtr5'!K107),"",(COUNTIF('Data-Qtr5'!K107,"Yes")+(0.1*COUNTIF('Data-Qtr5'!K107,"N/A")))),"")</f>
        <v/>
      </c>
      <c r="L108" s="119">
        <f>COUNTIF('Data-Qtr5'!C107:K107,"")</f>
        <v>9</v>
      </c>
      <c r="M108" s="74">
        <f>IF('Data-Qtr5'!R107,"",IF(L108&lt;9,1,0))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IF(M109=1,IF('Data-Qtr5'!C108="","",(COUNTIF('Data-Qtr5'!C108,"Yes")+(0.1*COUNTIF('Data-Qtr5'!C108,"N/A")))),"")</f>
        <v/>
      </c>
      <c r="D109" s="172" t="str">
        <f>IF(M109=1,IF(ISBLANK('Data-Qtr5'!D108),"",(COUNTIF('Data-Qtr5'!D108,"Yes")+(0.1*COUNTIF('Data-Qtr5'!D108,"N/A")))),"")</f>
        <v/>
      </c>
      <c r="E109" s="172" t="str">
        <f>IF(M109=1,IF(ISBLANK('Data-Qtr5'!E108),"",(10*COUNTIF('Data-Qtr5'!E108,"Yes, nominated to self-administer")+COUNTIF('Data-Qtr5'!E108,"Yes, nominated NOT to self-administer"))),"")</f>
        <v/>
      </c>
      <c r="F109" s="172" t="str">
        <f>IF(M109=1,IF(ISBLANK('Data-Qtr5'!F108),"",(10*COUNTIF('Data-Qtr5'!F108,"Yes, reported difficulty swallowing medicines")+COUNTIF('Data-Qtr5'!F108,"Yes, reported NO difficulty swallowing medicines"))),"")</f>
        <v/>
      </c>
      <c r="G109" s="168" t="str">
        <f>IF(M109=1,IF('Data-Qtr5'!P108,0.1,IF(ISBLANK('Data-Qtr5'!G108),"",(COUNTIF('Data-Qtr5'!G108,"Yes")+(0.1*COUNTIF('Data-Qtr5'!G108,"N/A"))))),"")</f>
        <v/>
      </c>
      <c r="H109" s="169" t="str">
        <f>IF(M109=1,IF('Data-Qtr5'!Q108,0.1,IF(ISBLANK('Data-Qtr5'!H108),"",((COUNTIF('Data-Qtr5'!H108,"Yes")+(0.1*COUNTIF('Data-Qtr5'!H108,"N/A")))))),"")</f>
        <v/>
      </c>
      <c r="I109" s="173" t="str">
        <f>IF(M109=1,IF(ISBLANK('Data-Qtr5'!I108),"",(COUNTIF('Data-Qtr5'!I108,"Yes")+(0.1*COUNTIF('Data-Qtr5'!I108,"N/A")))),"")</f>
        <v/>
      </c>
      <c r="J109" s="173" t="str">
        <f>IF(M109=1,IF(ISBLANK('Data-Qtr5'!J108),"",(COUNTIF('Data-Qtr5'!J108,"Yes")+(0.1*COUNTIF('Data-Qtr5'!J108,"N/A")))),"")</f>
        <v/>
      </c>
      <c r="K109" s="174" t="str">
        <f>IF(M109=1,IF(ISBLANK('Data-Qtr5'!K108),"",(COUNTIF('Data-Qtr5'!K108,"Yes")+(0.1*COUNTIF('Data-Qtr5'!K108,"N/A")))),"")</f>
        <v/>
      </c>
      <c r="L109" s="119">
        <f>COUNTIF('Data-Qtr5'!C108:K108,"")</f>
        <v>9</v>
      </c>
      <c r="M109" s="74">
        <f>IF('Data-Qtr5'!R108,"",IF(L109&lt;9,1,0))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IF(M110=1,IF('Data-Qtr5'!C109="","",(COUNTIF('Data-Qtr5'!C109,"Yes")+(0.1*COUNTIF('Data-Qtr5'!C109,"N/A")))),"")</f>
        <v/>
      </c>
      <c r="D110" s="172" t="str">
        <f>IF(M110=1,IF(ISBLANK('Data-Qtr5'!D109),"",(COUNTIF('Data-Qtr5'!D109,"Yes")+(0.1*COUNTIF('Data-Qtr5'!D109,"N/A")))),"")</f>
        <v/>
      </c>
      <c r="E110" s="172" t="str">
        <f>IF(M110=1,IF(ISBLANK('Data-Qtr5'!E109),"",(10*COUNTIF('Data-Qtr5'!E109,"Yes, nominated to self-administer")+COUNTIF('Data-Qtr5'!E109,"Yes, nominated NOT to self-administer"))),"")</f>
        <v/>
      </c>
      <c r="F110" s="172" t="str">
        <f>IF(M110=1,IF(ISBLANK('Data-Qtr5'!F109),"",(10*COUNTIF('Data-Qtr5'!F109,"Yes, reported difficulty swallowing medicines")+COUNTIF('Data-Qtr5'!F109,"Yes, reported NO difficulty swallowing medicines"))),"")</f>
        <v/>
      </c>
      <c r="G110" s="168" t="str">
        <f>IF(M110=1,IF('Data-Qtr5'!P109,0.1,IF(ISBLANK('Data-Qtr5'!G109),"",(COUNTIF('Data-Qtr5'!G109,"Yes")+(0.1*COUNTIF('Data-Qtr5'!G109,"N/A"))))),"")</f>
        <v/>
      </c>
      <c r="H110" s="169" t="str">
        <f>IF(M110=1,IF('Data-Qtr5'!Q109,0.1,IF(ISBLANK('Data-Qtr5'!H109),"",((COUNTIF('Data-Qtr5'!H109,"Yes")+(0.1*COUNTIF('Data-Qtr5'!H109,"N/A")))))),"")</f>
        <v/>
      </c>
      <c r="I110" s="173" t="str">
        <f>IF(M110=1,IF(ISBLANK('Data-Qtr5'!I109),"",(COUNTIF('Data-Qtr5'!I109,"Yes")+(0.1*COUNTIF('Data-Qtr5'!I109,"N/A")))),"")</f>
        <v/>
      </c>
      <c r="J110" s="173" t="str">
        <f>IF(M110=1,IF(ISBLANK('Data-Qtr5'!J109),"",(COUNTIF('Data-Qtr5'!J109,"Yes")+(0.1*COUNTIF('Data-Qtr5'!J109,"N/A")))),"")</f>
        <v/>
      </c>
      <c r="K110" s="174" t="str">
        <f>IF(M110=1,IF(ISBLANK('Data-Qtr5'!K109),"",(COUNTIF('Data-Qtr5'!K109,"Yes")+(0.1*COUNTIF('Data-Qtr5'!K109,"N/A")))),"")</f>
        <v/>
      </c>
      <c r="L110" s="119">
        <f>COUNTIF('Data-Qtr5'!C109:K109,"")</f>
        <v>9</v>
      </c>
      <c r="M110" s="74">
        <f>IF('Data-Qtr5'!R109,"",IF(L110&lt;9,1,0))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IF(M111=1,IF('Data-Qtr5'!C110="","",(COUNTIF('Data-Qtr5'!C110,"Yes")+(0.1*COUNTIF('Data-Qtr5'!C110,"N/A")))),"")</f>
        <v/>
      </c>
      <c r="D111" s="172" t="str">
        <f>IF(M111=1,IF(ISBLANK('Data-Qtr5'!D110),"",(COUNTIF('Data-Qtr5'!D110,"Yes")+(0.1*COUNTIF('Data-Qtr5'!D110,"N/A")))),"")</f>
        <v/>
      </c>
      <c r="E111" s="172" t="str">
        <f>IF(M111=1,IF(ISBLANK('Data-Qtr5'!E110),"",(10*COUNTIF('Data-Qtr5'!E110,"Yes, nominated to self-administer")+COUNTIF('Data-Qtr5'!E110,"Yes, nominated NOT to self-administer"))),"")</f>
        <v/>
      </c>
      <c r="F111" s="172" t="str">
        <f>IF(M111=1,IF(ISBLANK('Data-Qtr5'!F110),"",(10*COUNTIF('Data-Qtr5'!F110,"Yes, reported difficulty swallowing medicines")+COUNTIF('Data-Qtr5'!F110,"Yes, reported NO difficulty swallowing medicines"))),"")</f>
        <v/>
      </c>
      <c r="G111" s="168" t="str">
        <f>IF(M111=1,IF('Data-Qtr5'!P110,0.1,IF(ISBLANK('Data-Qtr5'!G110),"",(COUNTIF('Data-Qtr5'!G110,"Yes")+(0.1*COUNTIF('Data-Qtr5'!G110,"N/A"))))),"")</f>
        <v/>
      </c>
      <c r="H111" s="169" t="str">
        <f>IF(M111=1,IF('Data-Qtr5'!Q110,0.1,IF(ISBLANK('Data-Qtr5'!H110),"",((COUNTIF('Data-Qtr5'!H110,"Yes")+(0.1*COUNTIF('Data-Qtr5'!H110,"N/A")))))),"")</f>
        <v/>
      </c>
      <c r="I111" s="173" t="str">
        <f>IF(M111=1,IF(ISBLANK('Data-Qtr5'!I110),"",(COUNTIF('Data-Qtr5'!I110,"Yes")+(0.1*COUNTIF('Data-Qtr5'!I110,"N/A")))),"")</f>
        <v/>
      </c>
      <c r="J111" s="173" t="str">
        <f>IF(M111=1,IF(ISBLANK('Data-Qtr5'!J110),"",(COUNTIF('Data-Qtr5'!J110,"Yes")+(0.1*COUNTIF('Data-Qtr5'!J110,"N/A")))),"")</f>
        <v/>
      </c>
      <c r="K111" s="174" t="str">
        <f>IF(M111=1,IF(ISBLANK('Data-Qtr5'!K110),"",(COUNTIF('Data-Qtr5'!K110,"Yes")+(0.1*COUNTIF('Data-Qtr5'!K110,"N/A")))),"")</f>
        <v/>
      </c>
      <c r="L111" s="119">
        <f>COUNTIF('Data-Qtr5'!C110:K110,"")</f>
        <v>9</v>
      </c>
      <c r="M111" s="74">
        <f>IF('Data-Qtr5'!R110,"",IF(L111&lt;9,1,0))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IF(M112=1,IF('Data-Qtr5'!C111="","",(COUNTIF('Data-Qtr5'!C111,"Yes")+(0.1*COUNTIF('Data-Qtr5'!C111,"N/A")))),"")</f>
        <v/>
      </c>
      <c r="D112" s="172" t="str">
        <f>IF(M112=1,IF(ISBLANK('Data-Qtr5'!D111),"",(COUNTIF('Data-Qtr5'!D111,"Yes")+(0.1*COUNTIF('Data-Qtr5'!D111,"N/A")))),"")</f>
        <v/>
      </c>
      <c r="E112" s="172" t="str">
        <f>IF(M112=1,IF(ISBLANK('Data-Qtr5'!E111),"",(10*COUNTIF('Data-Qtr5'!E111,"Yes, nominated to self-administer")+COUNTIF('Data-Qtr5'!E111,"Yes, nominated NOT to self-administer"))),"")</f>
        <v/>
      </c>
      <c r="F112" s="172" t="str">
        <f>IF(M112=1,IF(ISBLANK('Data-Qtr5'!F111),"",(10*COUNTIF('Data-Qtr5'!F111,"Yes, reported difficulty swallowing medicines")+COUNTIF('Data-Qtr5'!F111,"Yes, reported NO difficulty swallowing medicines"))),"")</f>
        <v/>
      </c>
      <c r="G112" s="168" t="str">
        <f>IF(M112=1,IF('Data-Qtr5'!P111,0.1,IF(ISBLANK('Data-Qtr5'!G111),"",(COUNTIF('Data-Qtr5'!G111,"Yes")+(0.1*COUNTIF('Data-Qtr5'!G111,"N/A"))))),"")</f>
        <v/>
      </c>
      <c r="H112" s="169" t="str">
        <f>IF(M112=1,IF('Data-Qtr5'!Q111,0.1,IF(ISBLANK('Data-Qtr5'!H111),"",((COUNTIF('Data-Qtr5'!H111,"Yes")+(0.1*COUNTIF('Data-Qtr5'!H111,"N/A")))))),"")</f>
        <v/>
      </c>
      <c r="I112" s="173" t="str">
        <f>IF(M112=1,IF(ISBLANK('Data-Qtr5'!I111),"",(COUNTIF('Data-Qtr5'!I111,"Yes")+(0.1*COUNTIF('Data-Qtr5'!I111,"N/A")))),"")</f>
        <v/>
      </c>
      <c r="J112" s="173" t="str">
        <f>IF(M112=1,IF(ISBLANK('Data-Qtr5'!J111),"",(COUNTIF('Data-Qtr5'!J111,"Yes")+(0.1*COUNTIF('Data-Qtr5'!J111,"N/A")))),"")</f>
        <v/>
      </c>
      <c r="K112" s="174" t="str">
        <f>IF(M112=1,IF(ISBLANK('Data-Qtr5'!K111),"",(COUNTIF('Data-Qtr5'!K111,"Yes")+(0.1*COUNTIF('Data-Qtr5'!K111,"N/A")))),"")</f>
        <v/>
      </c>
      <c r="L112" s="119">
        <f>COUNTIF('Data-Qtr5'!C111:K111,"")</f>
        <v>9</v>
      </c>
      <c r="M112" s="74">
        <f>IF('Data-Qtr5'!R111,"",IF(L112&lt;9,1,0))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IF(M113=1,IF('Data-Qtr5'!C112="","",(COUNTIF('Data-Qtr5'!C112,"Yes")+(0.1*COUNTIF('Data-Qtr5'!C112,"N/A")))),"")</f>
        <v/>
      </c>
      <c r="D113" s="172" t="str">
        <f>IF(M113=1,IF(ISBLANK('Data-Qtr5'!D112),"",(COUNTIF('Data-Qtr5'!D112,"Yes")+(0.1*COUNTIF('Data-Qtr5'!D112,"N/A")))),"")</f>
        <v/>
      </c>
      <c r="E113" s="172" t="str">
        <f>IF(M113=1,IF(ISBLANK('Data-Qtr5'!E112),"",(10*COUNTIF('Data-Qtr5'!E112,"Yes, nominated to self-administer")+COUNTIF('Data-Qtr5'!E112,"Yes, nominated NOT to self-administer"))),"")</f>
        <v/>
      </c>
      <c r="F113" s="172" t="str">
        <f>IF(M113=1,IF(ISBLANK('Data-Qtr5'!F112),"",(10*COUNTIF('Data-Qtr5'!F112,"Yes, reported difficulty swallowing medicines")+COUNTIF('Data-Qtr5'!F112,"Yes, reported NO difficulty swallowing medicines"))),"")</f>
        <v/>
      </c>
      <c r="G113" s="168" t="str">
        <f>IF(M113=1,IF('Data-Qtr5'!P112,0.1,IF(ISBLANK('Data-Qtr5'!G112),"",(COUNTIF('Data-Qtr5'!G112,"Yes")+(0.1*COUNTIF('Data-Qtr5'!G112,"N/A"))))),"")</f>
        <v/>
      </c>
      <c r="H113" s="169" t="str">
        <f>IF(M113=1,IF('Data-Qtr5'!Q112,0.1,IF(ISBLANK('Data-Qtr5'!H112),"",((COUNTIF('Data-Qtr5'!H112,"Yes")+(0.1*COUNTIF('Data-Qtr5'!H112,"N/A")))))),"")</f>
        <v/>
      </c>
      <c r="I113" s="173" t="str">
        <f>IF(M113=1,IF(ISBLANK('Data-Qtr5'!I112),"",(COUNTIF('Data-Qtr5'!I112,"Yes")+(0.1*COUNTIF('Data-Qtr5'!I112,"N/A")))),"")</f>
        <v/>
      </c>
      <c r="J113" s="173" t="str">
        <f>IF(M113=1,IF(ISBLANK('Data-Qtr5'!J112),"",(COUNTIF('Data-Qtr5'!J112,"Yes")+(0.1*COUNTIF('Data-Qtr5'!J112,"N/A")))),"")</f>
        <v/>
      </c>
      <c r="K113" s="174" t="str">
        <f>IF(M113=1,IF(ISBLANK('Data-Qtr5'!K112),"",(COUNTIF('Data-Qtr5'!K112,"Yes")+(0.1*COUNTIF('Data-Qtr5'!K112,"N/A")))),"")</f>
        <v/>
      </c>
      <c r="L113" s="119">
        <f>COUNTIF('Data-Qtr5'!C112:K112,"")</f>
        <v>9</v>
      </c>
      <c r="M113" s="74">
        <f>IF('Data-Qtr5'!R112,"",IF(L113&lt;9,1,0))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IF(M114=1,IF('Data-Qtr5'!C113="","",(COUNTIF('Data-Qtr5'!C113,"Yes")+(0.1*COUNTIF('Data-Qtr5'!C113,"N/A")))),"")</f>
        <v/>
      </c>
      <c r="D114" s="172" t="str">
        <f>IF(M114=1,IF(ISBLANK('Data-Qtr5'!D113),"",(COUNTIF('Data-Qtr5'!D113,"Yes")+(0.1*COUNTIF('Data-Qtr5'!D113,"N/A")))),"")</f>
        <v/>
      </c>
      <c r="E114" s="172" t="str">
        <f>IF(M114=1,IF(ISBLANK('Data-Qtr5'!E113),"",(10*COUNTIF('Data-Qtr5'!E113,"Yes, nominated to self-administer")+COUNTIF('Data-Qtr5'!E113,"Yes, nominated NOT to self-administer"))),"")</f>
        <v/>
      </c>
      <c r="F114" s="172" t="str">
        <f>IF(M114=1,IF(ISBLANK('Data-Qtr5'!F113),"",(10*COUNTIF('Data-Qtr5'!F113,"Yes, reported difficulty swallowing medicines")+COUNTIF('Data-Qtr5'!F113,"Yes, reported NO difficulty swallowing medicines"))),"")</f>
        <v/>
      </c>
      <c r="G114" s="168" t="str">
        <f>IF(M114=1,IF('Data-Qtr5'!P113,0.1,IF(ISBLANK('Data-Qtr5'!G113),"",(COUNTIF('Data-Qtr5'!G113,"Yes")+(0.1*COUNTIF('Data-Qtr5'!G113,"N/A"))))),"")</f>
        <v/>
      </c>
      <c r="H114" s="169" t="str">
        <f>IF(M114=1,IF('Data-Qtr5'!Q113,0.1,IF(ISBLANK('Data-Qtr5'!H113),"",((COUNTIF('Data-Qtr5'!H113,"Yes")+(0.1*COUNTIF('Data-Qtr5'!H113,"N/A")))))),"")</f>
        <v/>
      </c>
      <c r="I114" s="173" t="str">
        <f>IF(M114=1,IF(ISBLANK('Data-Qtr5'!I113),"",(COUNTIF('Data-Qtr5'!I113,"Yes")+(0.1*COUNTIF('Data-Qtr5'!I113,"N/A")))),"")</f>
        <v/>
      </c>
      <c r="J114" s="173" t="str">
        <f>IF(M114=1,IF(ISBLANK('Data-Qtr5'!J113),"",(COUNTIF('Data-Qtr5'!J113,"Yes")+(0.1*COUNTIF('Data-Qtr5'!J113,"N/A")))),"")</f>
        <v/>
      </c>
      <c r="K114" s="174" t="str">
        <f>IF(M114=1,IF(ISBLANK('Data-Qtr5'!K113),"",(COUNTIF('Data-Qtr5'!K113,"Yes")+(0.1*COUNTIF('Data-Qtr5'!K113,"N/A")))),"")</f>
        <v/>
      </c>
      <c r="L114" s="119">
        <f>COUNTIF('Data-Qtr5'!C113:K113,"")</f>
        <v>9</v>
      </c>
      <c r="M114" s="74">
        <f>IF('Data-Qtr5'!R113,"",IF(L114&lt;9,1,0))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IF(M115=1,IF('Data-Qtr5'!C114="","",(COUNTIF('Data-Qtr5'!C114,"Yes")+(0.1*COUNTIF('Data-Qtr5'!C114,"N/A")))),"")</f>
        <v/>
      </c>
      <c r="D115" s="172" t="str">
        <f>IF(M115=1,IF(ISBLANK('Data-Qtr5'!D114),"",(COUNTIF('Data-Qtr5'!D114,"Yes")+(0.1*COUNTIF('Data-Qtr5'!D114,"N/A")))),"")</f>
        <v/>
      </c>
      <c r="E115" s="172" t="str">
        <f>IF(M115=1,IF(ISBLANK('Data-Qtr5'!E114),"",(10*COUNTIF('Data-Qtr5'!E114,"Yes, nominated to self-administer")+COUNTIF('Data-Qtr5'!E114,"Yes, nominated NOT to self-administer"))),"")</f>
        <v/>
      </c>
      <c r="F115" s="172" t="str">
        <f>IF(M115=1,IF(ISBLANK('Data-Qtr5'!F114),"",(10*COUNTIF('Data-Qtr5'!F114,"Yes, reported difficulty swallowing medicines")+COUNTIF('Data-Qtr5'!F114,"Yes, reported NO difficulty swallowing medicines"))),"")</f>
        <v/>
      </c>
      <c r="G115" s="168" t="str">
        <f>IF(M115=1,IF('Data-Qtr5'!P114,0.1,IF(ISBLANK('Data-Qtr5'!G114),"",(COUNTIF('Data-Qtr5'!G114,"Yes")+(0.1*COUNTIF('Data-Qtr5'!G114,"N/A"))))),"")</f>
        <v/>
      </c>
      <c r="H115" s="169" t="str">
        <f>IF(M115=1,IF('Data-Qtr5'!Q114,0.1,IF(ISBLANK('Data-Qtr5'!H114),"",((COUNTIF('Data-Qtr5'!H114,"Yes")+(0.1*COUNTIF('Data-Qtr5'!H114,"N/A")))))),"")</f>
        <v/>
      </c>
      <c r="I115" s="173" t="str">
        <f>IF(M115=1,IF(ISBLANK('Data-Qtr5'!I114),"",(COUNTIF('Data-Qtr5'!I114,"Yes")+(0.1*COUNTIF('Data-Qtr5'!I114,"N/A")))),"")</f>
        <v/>
      </c>
      <c r="J115" s="173" t="str">
        <f>IF(M115=1,IF(ISBLANK('Data-Qtr5'!J114),"",(COUNTIF('Data-Qtr5'!J114,"Yes")+(0.1*COUNTIF('Data-Qtr5'!J114,"N/A")))),"")</f>
        <v/>
      </c>
      <c r="K115" s="174" t="str">
        <f>IF(M115=1,IF(ISBLANK('Data-Qtr5'!K114),"",(COUNTIF('Data-Qtr5'!K114,"Yes")+(0.1*COUNTIF('Data-Qtr5'!K114,"N/A")))),"")</f>
        <v/>
      </c>
      <c r="L115" s="149">
        <f>COUNTIF('Data-Qtr5'!C114:K114,"")</f>
        <v>9</v>
      </c>
      <c r="M115" s="75">
        <f>IF('Data-Qtr5'!R114,"",IF(L115&lt;9,1,0))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algorithmName="SHA-512" hashValue="0nxl+qcw8R2pkaE8y9epeOJboNp75eeh2Qlt3BcF/tndx0G00irq26LZJkQe5sRnKWWCPimIbrAlqGaUpDjlOg==" saltValue="cLct4aCTQn4CUG5ZLnEWOw==" spinCount="100000" sheet="1" selectLockedCells="1" selectUnlockedCells="1"/>
  <mergeCells count="4">
    <mergeCell ref="P4:P11"/>
    <mergeCell ref="G8:G9"/>
    <mergeCell ref="J8:J10"/>
    <mergeCell ref="M8:M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2D68E-3F13-4B02-8E73-AD680EC2C811}">
  <sheetPr codeName="Sheet19"/>
  <dimension ref="A1:W130"/>
  <sheetViews>
    <sheetView topLeftCell="F9" workbookViewId="0">
      <selection activeCell="K129" sqref="K129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IF(ISBLANK('Data-Qtr6'!C9), "", 'Data-Qtr6'!C9)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IF(ISBLANK('Data-Qtr6'!$C$7), "", 'Data-Qtr6'!$C$7)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IF(M16=1,IF('Data-Qtr6'!C15="","",(COUNTIF('Data-Qtr6'!C15,"Yes")+(0.1*COUNTIF('Data-Qtr6'!C15,"N/A")))),"")</f>
        <v/>
      </c>
      <c r="D16" s="172" t="str">
        <f>IF(M16=1,IF(ISBLANK('Data-Qtr6'!D15),"",(COUNTIF('Data-Qtr6'!D15,"Yes")+(0.1*COUNTIF('Data-Qtr6'!D15,"N/A")))),"")</f>
        <v/>
      </c>
      <c r="E16" s="172" t="str">
        <f>IF(M16=1,IF(ISBLANK('Data-Qtr6'!E15),"",(10*COUNTIF('Data-Qtr6'!E15,"Yes, nominated to self-administer")+COUNTIF('Data-Qtr6'!E15,"Yes, nominated NOT to self-administer"))),"")</f>
        <v/>
      </c>
      <c r="F16" s="172" t="str">
        <f>IF(M16=1,IF(ISBLANK('Data-Qtr6'!F15),"",(10*COUNTIF('Data-Qtr6'!F15,"Yes, reported difficulty swallowing medicines")+COUNTIF('Data-Qtr6'!F15,"Yes, reported NO difficulty swallowing medicines"))),"")</f>
        <v/>
      </c>
      <c r="G16" s="168" t="str">
        <f>IF(M16=1,IF('Data-Qtr6'!P15,0.1,IF(ISBLANK('Data-Qtr6'!G15),"",(COUNTIF('Data-Qtr6'!G15,"Yes")+(0.1*COUNTIF('Data-Qtr6'!G15,"N/A"))))),"")</f>
        <v/>
      </c>
      <c r="H16" s="169" t="str">
        <f>IF(M16=1,IF('Data-Qtr6'!Q15,0.1,IF(ISBLANK('Data-Qtr6'!H15),"",((COUNTIF('Data-Qtr6'!H15,"Yes")+(0.1*COUNTIF('Data-Qtr6'!H15,"N/A")))))),"")</f>
        <v/>
      </c>
      <c r="I16" s="173" t="str">
        <f>IF(M16=1,IF(ISBLANK('Data-Qtr6'!I15),"",(COUNTIF('Data-Qtr6'!I15,"Yes")+(0.1*COUNTIF('Data-Qtr6'!I15,"N/A")))),"")</f>
        <v/>
      </c>
      <c r="J16" s="173" t="str">
        <f>IF(M16=1,IF(ISBLANK('Data-Qtr6'!J15),"",(COUNTIF('Data-Qtr6'!J15,"Yes")+(0.1*COUNTIF('Data-Qtr6'!J15,"N/A")))),"")</f>
        <v/>
      </c>
      <c r="K16" s="174" t="str">
        <f>IF(M16=1,IF(ISBLANK('Data-Qtr6'!K15),"",(COUNTIF('Data-Qtr6'!K15,"Yes")+(0.1*COUNTIF('Data-Qtr6'!K15,"N/A")))),"")</f>
        <v/>
      </c>
      <c r="L16" s="148">
        <f>COUNTIF('Data-Qtr6'!C15:K15,"")</f>
        <v>9</v>
      </c>
      <c r="M16" s="73">
        <f>IF('Data-Qtr6'!R15,"",IF(L16&lt;9,1,0))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IF(M17=1,IF('Data-Qtr6'!C16="","",(COUNTIF('Data-Qtr6'!C16,"Yes")+(0.1*COUNTIF('Data-Qtr6'!C16,"N/A")))),"")</f>
        <v/>
      </c>
      <c r="D17" s="172" t="str">
        <f>IF(M17=1,IF(ISBLANK('Data-Qtr6'!D16),"",(COUNTIF('Data-Qtr6'!D16,"Yes")+(0.1*COUNTIF('Data-Qtr6'!D16,"N/A")))),"")</f>
        <v/>
      </c>
      <c r="E17" s="172" t="str">
        <f>IF(M17=1,IF(ISBLANK('Data-Qtr6'!E16),"",(10*COUNTIF('Data-Qtr6'!E16,"Yes, nominated to self-administer")+COUNTIF('Data-Qtr6'!E16,"Yes, nominated NOT to self-administer"))),"")</f>
        <v/>
      </c>
      <c r="F17" s="172" t="str">
        <f>IF(M17=1,IF(ISBLANK('Data-Qtr6'!F16),"",(10*COUNTIF('Data-Qtr6'!F16,"Yes, reported difficulty swallowing medicines")+COUNTIF('Data-Qtr6'!F16,"Yes, reported NO difficulty swallowing medicines"))),"")</f>
        <v/>
      </c>
      <c r="G17" s="168" t="str">
        <f>IF(M17=1,IF('Data-Qtr6'!P16,0.1,IF(ISBLANK('Data-Qtr6'!G16),"",(COUNTIF('Data-Qtr6'!G16,"Yes")+(0.1*COUNTIF('Data-Qtr6'!G16,"N/A"))))),"")</f>
        <v/>
      </c>
      <c r="H17" s="169" t="str">
        <f>IF(M17=1,IF('Data-Qtr6'!Q16,0.1,IF(ISBLANK('Data-Qtr6'!H16),"",((COUNTIF('Data-Qtr6'!H16,"Yes")+(0.1*COUNTIF('Data-Qtr6'!H16,"N/A")))))),"")</f>
        <v/>
      </c>
      <c r="I17" s="173" t="str">
        <f>IF(M17=1,IF(ISBLANK('Data-Qtr6'!I16),"",(COUNTIF('Data-Qtr6'!I16,"Yes")+(0.1*COUNTIF('Data-Qtr6'!I16,"N/A")))),"")</f>
        <v/>
      </c>
      <c r="J17" s="173" t="str">
        <f>IF(M17=1,IF(ISBLANK('Data-Qtr6'!J16),"",(COUNTIF('Data-Qtr6'!J16,"Yes")+(0.1*COUNTIF('Data-Qtr6'!J16,"N/A")))),"")</f>
        <v/>
      </c>
      <c r="K17" s="174" t="str">
        <f>IF(M17=1,IF(ISBLANK('Data-Qtr6'!K16),"",(COUNTIF('Data-Qtr6'!K16,"Yes")+(0.1*COUNTIF('Data-Qtr6'!K16,"N/A")))),"")</f>
        <v/>
      </c>
      <c r="L17" s="119">
        <f>COUNTIF('Data-Qtr6'!C16:K16,"")</f>
        <v>9</v>
      </c>
      <c r="M17" s="74">
        <f>IF('Data-Qtr6'!R16,"",IF(L17&lt;9,1,0))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IF(M18=1,IF('Data-Qtr6'!C17="","",(COUNTIF('Data-Qtr6'!C17,"Yes")+(0.1*COUNTIF('Data-Qtr6'!C17,"N/A")))),"")</f>
        <v/>
      </c>
      <c r="D18" s="172" t="str">
        <f>IF(M18=1,IF(ISBLANK('Data-Qtr6'!D17),"",(COUNTIF('Data-Qtr6'!D17,"Yes")+(0.1*COUNTIF('Data-Qtr6'!D17,"N/A")))),"")</f>
        <v/>
      </c>
      <c r="E18" s="172" t="str">
        <f>IF(M18=1,IF(ISBLANK('Data-Qtr6'!E17),"",(10*COUNTIF('Data-Qtr6'!E17,"Yes, nominated to self-administer")+COUNTIF('Data-Qtr6'!E17,"Yes, nominated NOT to self-administer"))),"")</f>
        <v/>
      </c>
      <c r="F18" s="172" t="str">
        <f>IF(M18=1,IF(ISBLANK('Data-Qtr6'!F17),"",(10*COUNTIF('Data-Qtr6'!F17,"Yes, reported difficulty swallowing medicines")+COUNTIF('Data-Qtr6'!F17,"Yes, reported NO difficulty swallowing medicines"))),"")</f>
        <v/>
      </c>
      <c r="G18" s="168" t="str">
        <f>IF(M18=1,IF('Data-Qtr6'!P17,0.1,IF(ISBLANK('Data-Qtr6'!G17),"",(COUNTIF('Data-Qtr6'!G17,"Yes")+(0.1*COUNTIF('Data-Qtr6'!G17,"N/A"))))),"")</f>
        <v/>
      </c>
      <c r="H18" s="169" t="str">
        <f>IF(M18=1,IF('Data-Qtr6'!Q17,0.1,IF(ISBLANK('Data-Qtr6'!H17),"",((COUNTIF('Data-Qtr6'!H17,"Yes")+(0.1*COUNTIF('Data-Qtr6'!H17,"N/A")))))),"")</f>
        <v/>
      </c>
      <c r="I18" s="173" t="str">
        <f>IF(M18=1,IF(ISBLANK('Data-Qtr6'!I17),"",(COUNTIF('Data-Qtr6'!I17,"Yes")+(0.1*COUNTIF('Data-Qtr6'!I17,"N/A")))),"")</f>
        <v/>
      </c>
      <c r="J18" s="173" t="str">
        <f>IF(M18=1,IF(ISBLANK('Data-Qtr6'!J17),"",(COUNTIF('Data-Qtr6'!J17,"Yes")+(0.1*COUNTIF('Data-Qtr6'!J17,"N/A")))),"")</f>
        <v/>
      </c>
      <c r="K18" s="174" t="str">
        <f>IF(M18=1,IF(ISBLANK('Data-Qtr6'!K17),"",(COUNTIF('Data-Qtr6'!K17,"Yes")+(0.1*COUNTIF('Data-Qtr6'!K17,"N/A")))),"")</f>
        <v/>
      </c>
      <c r="L18" s="119">
        <f>COUNTIF('Data-Qtr6'!C17:K17,"")</f>
        <v>9</v>
      </c>
      <c r="M18" s="74">
        <f>IF('Data-Qtr6'!R17,"",IF(L18&lt;9,1,0))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IF(M19=1,IF('Data-Qtr6'!C18="","",(COUNTIF('Data-Qtr6'!C18,"Yes")+(0.1*COUNTIF('Data-Qtr6'!C18,"N/A")))),"")</f>
        <v/>
      </c>
      <c r="D19" s="172" t="str">
        <f>IF(M19=1,IF(ISBLANK('Data-Qtr6'!D18),"",(COUNTIF('Data-Qtr6'!D18,"Yes")+(0.1*COUNTIF('Data-Qtr6'!D18,"N/A")))),"")</f>
        <v/>
      </c>
      <c r="E19" s="172" t="str">
        <f>IF(M19=1,IF(ISBLANK('Data-Qtr6'!E18),"",(10*COUNTIF('Data-Qtr6'!E18,"Yes, nominated to self-administer")+COUNTIF('Data-Qtr6'!E18,"Yes, nominated NOT to self-administer"))),"")</f>
        <v/>
      </c>
      <c r="F19" s="172" t="str">
        <f>IF(M19=1,IF(ISBLANK('Data-Qtr6'!F18),"",(10*COUNTIF('Data-Qtr6'!F18,"Yes, reported difficulty swallowing medicines")+COUNTIF('Data-Qtr6'!F18,"Yes, reported NO difficulty swallowing medicines"))),"")</f>
        <v/>
      </c>
      <c r="G19" s="168" t="str">
        <f>IF(M19=1,IF('Data-Qtr6'!P18,0.1,IF(ISBLANK('Data-Qtr6'!G18),"",(COUNTIF('Data-Qtr6'!G18,"Yes")+(0.1*COUNTIF('Data-Qtr6'!G18,"N/A"))))),"")</f>
        <v/>
      </c>
      <c r="H19" s="169" t="str">
        <f>IF(M19=1,IF('Data-Qtr6'!Q18,0.1,IF(ISBLANK('Data-Qtr6'!H18),"",((COUNTIF('Data-Qtr6'!H18,"Yes")+(0.1*COUNTIF('Data-Qtr6'!H18,"N/A")))))),"")</f>
        <v/>
      </c>
      <c r="I19" s="173" t="str">
        <f>IF(M19=1,IF(ISBLANK('Data-Qtr6'!I18),"",(COUNTIF('Data-Qtr6'!I18,"Yes")+(0.1*COUNTIF('Data-Qtr6'!I18,"N/A")))),"")</f>
        <v/>
      </c>
      <c r="J19" s="173" t="str">
        <f>IF(M19=1,IF(ISBLANK('Data-Qtr6'!J18),"",(COUNTIF('Data-Qtr6'!J18,"Yes")+(0.1*COUNTIF('Data-Qtr6'!J18,"N/A")))),"")</f>
        <v/>
      </c>
      <c r="K19" s="174" t="str">
        <f>IF(M19=1,IF(ISBLANK('Data-Qtr6'!K18),"",(COUNTIF('Data-Qtr6'!K18,"Yes")+(0.1*COUNTIF('Data-Qtr6'!K18,"N/A")))),"")</f>
        <v/>
      </c>
      <c r="L19" s="119">
        <f>COUNTIF('Data-Qtr6'!C18:K18,"")</f>
        <v>9</v>
      </c>
      <c r="M19" s="74">
        <f>IF('Data-Qtr6'!R18,"",IF(L19&lt;9,1,0))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IF(M20=1,IF('Data-Qtr6'!C19="","",(COUNTIF('Data-Qtr6'!C19,"Yes")+(0.1*COUNTIF('Data-Qtr6'!C19,"N/A")))),"")</f>
        <v/>
      </c>
      <c r="D20" s="172" t="str">
        <f>IF(M20=1,IF(ISBLANK('Data-Qtr6'!D19),"",(COUNTIF('Data-Qtr6'!D19,"Yes")+(0.1*COUNTIF('Data-Qtr6'!D19,"N/A")))),"")</f>
        <v/>
      </c>
      <c r="E20" s="172" t="str">
        <f>IF(M20=1,IF(ISBLANK('Data-Qtr6'!E19),"",(10*COUNTIF('Data-Qtr6'!E19,"Yes, nominated to self-administer")+COUNTIF('Data-Qtr6'!E19,"Yes, nominated NOT to self-administer"))),"")</f>
        <v/>
      </c>
      <c r="F20" s="172" t="str">
        <f>IF(M20=1,IF(ISBLANK('Data-Qtr6'!F19),"",(10*COUNTIF('Data-Qtr6'!F19,"Yes, reported difficulty swallowing medicines")+COUNTIF('Data-Qtr6'!F19,"Yes, reported NO difficulty swallowing medicines"))),"")</f>
        <v/>
      </c>
      <c r="G20" s="168" t="str">
        <f>IF(M20=1,IF('Data-Qtr6'!P19,0.1,IF(ISBLANK('Data-Qtr6'!G19),"",(COUNTIF('Data-Qtr6'!G19,"Yes")+(0.1*COUNTIF('Data-Qtr6'!G19,"N/A"))))),"")</f>
        <v/>
      </c>
      <c r="H20" s="169" t="str">
        <f>IF(M20=1,IF('Data-Qtr6'!Q19,0.1,IF(ISBLANK('Data-Qtr6'!H19),"",((COUNTIF('Data-Qtr6'!H19,"Yes")+(0.1*COUNTIF('Data-Qtr6'!H19,"N/A")))))),"")</f>
        <v/>
      </c>
      <c r="I20" s="173" t="str">
        <f>IF(M20=1,IF(ISBLANK('Data-Qtr6'!I19),"",(COUNTIF('Data-Qtr6'!I19,"Yes")+(0.1*COUNTIF('Data-Qtr6'!I19,"N/A")))),"")</f>
        <v/>
      </c>
      <c r="J20" s="173" t="str">
        <f>IF(M20=1,IF(ISBLANK('Data-Qtr6'!J19),"",(COUNTIF('Data-Qtr6'!J19,"Yes")+(0.1*COUNTIF('Data-Qtr6'!J19,"N/A")))),"")</f>
        <v/>
      </c>
      <c r="K20" s="174" t="str">
        <f>IF(M20=1,IF(ISBLANK('Data-Qtr6'!K19),"",(COUNTIF('Data-Qtr6'!K19,"Yes")+(0.1*COUNTIF('Data-Qtr6'!K19,"N/A")))),"")</f>
        <v/>
      </c>
      <c r="L20" s="119">
        <f>COUNTIF('Data-Qtr6'!C19:K19,"")</f>
        <v>9</v>
      </c>
      <c r="M20" s="74">
        <f>IF('Data-Qtr6'!R19,"",IF(L20&lt;9,1,0))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IF(M21=1,IF('Data-Qtr6'!C20="","",(COUNTIF('Data-Qtr6'!C20,"Yes")+(0.1*COUNTIF('Data-Qtr6'!C20,"N/A")))),"")</f>
        <v/>
      </c>
      <c r="D21" s="172" t="str">
        <f>IF(M21=1,IF(ISBLANK('Data-Qtr6'!D20),"",(COUNTIF('Data-Qtr6'!D20,"Yes")+(0.1*COUNTIF('Data-Qtr6'!D20,"N/A")))),"")</f>
        <v/>
      </c>
      <c r="E21" s="172" t="str">
        <f>IF(M21=1,IF(ISBLANK('Data-Qtr6'!E20),"",(10*COUNTIF('Data-Qtr6'!E20,"Yes, nominated to self-administer")+COUNTIF('Data-Qtr6'!E20,"Yes, nominated NOT to self-administer"))),"")</f>
        <v/>
      </c>
      <c r="F21" s="172" t="str">
        <f>IF(M21=1,IF(ISBLANK('Data-Qtr6'!F20),"",(10*COUNTIF('Data-Qtr6'!F20,"Yes, reported difficulty swallowing medicines")+COUNTIF('Data-Qtr6'!F20,"Yes, reported NO difficulty swallowing medicines"))),"")</f>
        <v/>
      </c>
      <c r="G21" s="168" t="str">
        <f>IF(M21=1,IF('Data-Qtr6'!P20,0.1,IF(ISBLANK('Data-Qtr6'!G20),"",(COUNTIF('Data-Qtr6'!G20,"Yes")+(0.1*COUNTIF('Data-Qtr6'!G20,"N/A"))))),"")</f>
        <v/>
      </c>
      <c r="H21" s="169" t="str">
        <f>IF(M21=1,IF('Data-Qtr6'!Q20,0.1,IF(ISBLANK('Data-Qtr6'!H20),"",((COUNTIF('Data-Qtr6'!H20,"Yes")+(0.1*COUNTIF('Data-Qtr6'!H20,"N/A")))))),"")</f>
        <v/>
      </c>
      <c r="I21" s="173" t="str">
        <f>IF(M21=1,IF(ISBLANK('Data-Qtr6'!I20),"",(COUNTIF('Data-Qtr6'!I20,"Yes")+(0.1*COUNTIF('Data-Qtr6'!I20,"N/A")))),"")</f>
        <v/>
      </c>
      <c r="J21" s="173" t="str">
        <f>IF(M21=1,IF(ISBLANK('Data-Qtr6'!J20),"",(COUNTIF('Data-Qtr6'!J20,"Yes")+(0.1*COUNTIF('Data-Qtr6'!J20,"N/A")))),"")</f>
        <v/>
      </c>
      <c r="K21" s="174" t="str">
        <f>IF(M21=1,IF(ISBLANK('Data-Qtr6'!K20),"",(COUNTIF('Data-Qtr6'!K20,"Yes")+(0.1*COUNTIF('Data-Qtr6'!K20,"N/A")))),"")</f>
        <v/>
      </c>
      <c r="L21" s="119">
        <f>COUNTIF('Data-Qtr6'!C20:K20,"")</f>
        <v>9</v>
      </c>
      <c r="M21" s="74">
        <f>IF('Data-Qtr6'!R20,"",IF(L21&lt;9,1,0))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IF(M22=1,IF('Data-Qtr6'!C21="","",(COUNTIF('Data-Qtr6'!C21,"Yes")+(0.1*COUNTIF('Data-Qtr6'!C21,"N/A")))),"")</f>
        <v/>
      </c>
      <c r="D22" s="172" t="str">
        <f>IF(M22=1,IF(ISBLANK('Data-Qtr6'!D21),"",(COUNTIF('Data-Qtr6'!D21,"Yes")+(0.1*COUNTIF('Data-Qtr6'!D21,"N/A")))),"")</f>
        <v/>
      </c>
      <c r="E22" s="172" t="str">
        <f>IF(M22=1,IF(ISBLANK('Data-Qtr6'!E21),"",(10*COUNTIF('Data-Qtr6'!E21,"Yes, nominated to self-administer")+COUNTIF('Data-Qtr6'!E21,"Yes, nominated NOT to self-administer"))),"")</f>
        <v/>
      </c>
      <c r="F22" s="172" t="str">
        <f>IF(M22=1,IF(ISBLANK('Data-Qtr6'!F21),"",(10*COUNTIF('Data-Qtr6'!F21,"Yes, reported difficulty swallowing medicines")+COUNTIF('Data-Qtr6'!F21,"Yes, reported NO difficulty swallowing medicines"))),"")</f>
        <v/>
      </c>
      <c r="G22" s="168" t="str">
        <f>IF(M22=1,IF('Data-Qtr6'!P21,0.1,IF(ISBLANK('Data-Qtr6'!G21),"",(COUNTIF('Data-Qtr6'!G21,"Yes")+(0.1*COUNTIF('Data-Qtr6'!G21,"N/A"))))),"")</f>
        <v/>
      </c>
      <c r="H22" s="169" t="str">
        <f>IF(M22=1,IF('Data-Qtr6'!Q21,0.1,IF(ISBLANK('Data-Qtr6'!H21),"",((COUNTIF('Data-Qtr6'!H21,"Yes")+(0.1*COUNTIF('Data-Qtr6'!H21,"N/A")))))),"")</f>
        <v/>
      </c>
      <c r="I22" s="173" t="str">
        <f>IF(M22=1,IF(ISBLANK('Data-Qtr6'!I21),"",(COUNTIF('Data-Qtr6'!I21,"Yes")+(0.1*COUNTIF('Data-Qtr6'!I21,"N/A")))),"")</f>
        <v/>
      </c>
      <c r="J22" s="173" t="str">
        <f>IF(M22=1,IF(ISBLANK('Data-Qtr6'!J21),"",(COUNTIF('Data-Qtr6'!J21,"Yes")+(0.1*COUNTIF('Data-Qtr6'!J21,"N/A")))),"")</f>
        <v/>
      </c>
      <c r="K22" s="174" t="str">
        <f>IF(M22=1,IF(ISBLANK('Data-Qtr6'!K21),"",(COUNTIF('Data-Qtr6'!K21,"Yes")+(0.1*COUNTIF('Data-Qtr6'!K21,"N/A")))),"")</f>
        <v/>
      </c>
      <c r="L22" s="119">
        <f>COUNTIF('Data-Qtr6'!C21:K21,"")</f>
        <v>9</v>
      </c>
      <c r="M22" s="74">
        <f>IF('Data-Qtr6'!R21,"",IF(L22&lt;9,1,0))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IF(M23=1,IF('Data-Qtr6'!C22="","",(COUNTIF('Data-Qtr6'!C22,"Yes")+(0.1*COUNTIF('Data-Qtr6'!C22,"N/A")))),"")</f>
        <v/>
      </c>
      <c r="D23" s="172" t="str">
        <f>IF(M23=1,IF(ISBLANK('Data-Qtr6'!D22),"",(COUNTIF('Data-Qtr6'!D22,"Yes")+(0.1*COUNTIF('Data-Qtr6'!D22,"N/A")))),"")</f>
        <v/>
      </c>
      <c r="E23" s="172" t="str">
        <f>IF(M23=1,IF(ISBLANK('Data-Qtr6'!E22),"",(10*COUNTIF('Data-Qtr6'!E22,"Yes, nominated to self-administer")+COUNTIF('Data-Qtr6'!E22,"Yes, nominated NOT to self-administer"))),"")</f>
        <v/>
      </c>
      <c r="F23" s="172" t="str">
        <f>IF(M23=1,IF(ISBLANK('Data-Qtr6'!F22),"",(10*COUNTIF('Data-Qtr6'!F22,"Yes, reported difficulty swallowing medicines")+COUNTIF('Data-Qtr6'!F22,"Yes, reported NO difficulty swallowing medicines"))),"")</f>
        <v/>
      </c>
      <c r="G23" s="168" t="str">
        <f>IF(M23=1,IF('Data-Qtr6'!P22,0.1,IF(ISBLANK('Data-Qtr6'!G22),"",(COUNTIF('Data-Qtr6'!G22,"Yes")+(0.1*COUNTIF('Data-Qtr6'!G22,"N/A"))))),"")</f>
        <v/>
      </c>
      <c r="H23" s="169" t="str">
        <f>IF(M23=1,IF('Data-Qtr6'!Q22,0.1,IF(ISBLANK('Data-Qtr6'!H22),"",((COUNTIF('Data-Qtr6'!H22,"Yes")+(0.1*COUNTIF('Data-Qtr6'!H22,"N/A")))))),"")</f>
        <v/>
      </c>
      <c r="I23" s="173" t="str">
        <f>IF(M23=1,IF(ISBLANK('Data-Qtr6'!I22),"",(COUNTIF('Data-Qtr6'!I22,"Yes")+(0.1*COUNTIF('Data-Qtr6'!I22,"N/A")))),"")</f>
        <v/>
      </c>
      <c r="J23" s="173" t="str">
        <f>IF(M23=1,IF(ISBLANK('Data-Qtr6'!J22),"",(COUNTIF('Data-Qtr6'!J22,"Yes")+(0.1*COUNTIF('Data-Qtr6'!J22,"N/A")))),"")</f>
        <v/>
      </c>
      <c r="K23" s="174" t="str">
        <f>IF(M23=1,IF(ISBLANK('Data-Qtr6'!K22),"",(COUNTIF('Data-Qtr6'!K22,"Yes")+(0.1*COUNTIF('Data-Qtr6'!K22,"N/A")))),"")</f>
        <v/>
      </c>
      <c r="L23" s="119">
        <f>COUNTIF('Data-Qtr6'!C22:K22,"")</f>
        <v>9</v>
      </c>
      <c r="M23" s="74">
        <f>IF('Data-Qtr6'!R22,"",IF(L23&lt;9,1,0))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IF(M24=1,IF('Data-Qtr6'!C23="","",(COUNTIF('Data-Qtr6'!C23,"Yes")+(0.1*COUNTIF('Data-Qtr6'!C23,"N/A")))),"")</f>
        <v/>
      </c>
      <c r="D24" s="172" t="str">
        <f>IF(M24=1,IF(ISBLANK('Data-Qtr6'!D23),"",(COUNTIF('Data-Qtr6'!D23,"Yes")+(0.1*COUNTIF('Data-Qtr6'!D23,"N/A")))),"")</f>
        <v/>
      </c>
      <c r="E24" s="172" t="str">
        <f>IF(M24=1,IF(ISBLANK('Data-Qtr6'!E23),"",(10*COUNTIF('Data-Qtr6'!E23,"Yes, nominated to self-administer")+COUNTIF('Data-Qtr6'!E23,"Yes, nominated NOT to self-administer"))),"")</f>
        <v/>
      </c>
      <c r="F24" s="172" t="str">
        <f>IF(M24=1,IF(ISBLANK('Data-Qtr6'!F23),"",(10*COUNTIF('Data-Qtr6'!F23,"Yes, reported difficulty swallowing medicines")+COUNTIF('Data-Qtr6'!F23,"Yes, reported NO difficulty swallowing medicines"))),"")</f>
        <v/>
      </c>
      <c r="G24" s="168" t="str">
        <f>IF(M24=1,IF('Data-Qtr6'!P23,0.1,IF(ISBLANK('Data-Qtr6'!G23),"",(COUNTIF('Data-Qtr6'!G23,"Yes")+(0.1*COUNTIF('Data-Qtr6'!G23,"N/A"))))),"")</f>
        <v/>
      </c>
      <c r="H24" s="169" t="str">
        <f>IF(M24=1,IF('Data-Qtr6'!Q23,0.1,IF(ISBLANK('Data-Qtr6'!H23),"",((COUNTIF('Data-Qtr6'!H23,"Yes")+(0.1*COUNTIF('Data-Qtr6'!H23,"N/A")))))),"")</f>
        <v/>
      </c>
      <c r="I24" s="173" t="str">
        <f>IF(M24=1,IF(ISBLANK('Data-Qtr6'!I23),"",(COUNTIF('Data-Qtr6'!I23,"Yes")+(0.1*COUNTIF('Data-Qtr6'!I23,"N/A")))),"")</f>
        <v/>
      </c>
      <c r="J24" s="173" t="str">
        <f>IF(M24=1,IF(ISBLANK('Data-Qtr6'!J23),"",(COUNTIF('Data-Qtr6'!J23,"Yes")+(0.1*COUNTIF('Data-Qtr6'!J23,"N/A")))),"")</f>
        <v/>
      </c>
      <c r="K24" s="174" t="str">
        <f>IF(M24=1,IF(ISBLANK('Data-Qtr6'!K23),"",(COUNTIF('Data-Qtr6'!K23,"Yes")+(0.1*COUNTIF('Data-Qtr6'!K23,"N/A")))),"")</f>
        <v/>
      </c>
      <c r="L24" s="119">
        <f>COUNTIF('Data-Qtr6'!C23:K23,"")</f>
        <v>9</v>
      </c>
      <c r="M24" s="74">
        <f>IF('Data-Qtr6'!R23,"",IF(L24&lt;9,1,0))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IF(M25=1,IF('Data-Qtr6'!C24="","",(COUNTIF('Data-Qtr6'!C24,"Yes")+(0.1*COUNTIF('Data-Qtr6'!C24,"N/A")))),"")</f>
        <v/>
      </c>
      <c r="D25" s="172" t="str">
        <f>IF(M25=1,IF(ISBLANK('Data-Qtr6'!D24),"",(COUNTIF('Data-Qtr6'!D24,"Yes")+(0.1*COUNTIF('Data-Qtr6'!D24,"N/A")))),"")</f>
        <v/>
      </c>
      <c r="E25" s="172" t="str">
        <f>IF(M25=1,IF(ISBLANK('Data-Qtr6'!E24),"",(10*COUNTIF('Data-Qtr6'!E24,"Yes, nominated to self-administer")+COUNTIF('Data-Qtr6'!E24,"Yes, nominated NOT to self-administer"))),"")</f>
        <v/>
      </c>
      <c r="F25" s="172" t="str">
        <f>IF(M25=1,IF(ISBLANK('Data-Qtr6'!F24),"",(10*COUNTIF('Data-Qtr6'!F24,"Yes, reported difficulty swallowing medicines")+COUNTIF('Data-Qtr6'!F24,"Yes, reported NO difficulty swallowing medicines"))),"")</f>
        <v/>
      </c>
      <c r="G25" s="168" t="str">
        <f>IF(M25=1,IF('Data-Qtr6'!P24,0.1,IF(ISBLANK('Data-Qtr6'!G24),"",(COUNTIF('Data-Qtr6'!G24,"Yes")+(0.1*COUNTIF('Data-Qtr6'!G24,"N/A"))))),"")</f>
        <v/>
      </c>
      <c r="H25" s="169" t="str">
        <f>IF(M25=1,IF('Data-Qtr6'!Q24,0.1,IF(ISBLANK('Data-Qtr6'!H24),"",((COUNTIF('Data-Qtr6'!H24,"Yes")+(0.1*COUNTIF('Data-Qtr6'!H24,"N/A")))))),"")</f>
        <v/>
      </c>
      <c r="I25" s="173" t="str">
        <f>IF(M25=1,IF(ISBLANK('Data-Qtr6'!I24),"",(COUNTIF('Data-Qtr6'!I24,"Yes")+(0.1*COUNTIF('Data-Qtr6'!I24,"N/A")))),"")</f>
        <v/>
      </c>
      <c r="J25" s="173" t="str">
        <f>IF(M25=1,IF(ISBLANK('Data-Qtr6'!J24),"",(COUNTIF('Data-Qtr6'!J24,"Yes")+(0.1*COUNTIF('Data-Qtr6'!J24,"N/A")))),"")</f>
        <v/>
      </c>
      <c r="K25" s="174" t="str">
        <f>IF(M25=1,IF(ISBLANK('Data-Qtr6'!K24),"",(COUNTIF('Data-Qtr6'!K24,"Yes")+(0.1*COUNTIF('Data-Qtr6'!K24,"N/A")))),"")</f>
        <v/>
      </c>
      <c r="L25" s="149">
        <f>COUNTIF('Data-Qtr6'!C24:K24,"")</f>
        <v>9</v>
      </c>
      <c r="M25" s="74">
        <f>IF('Data-Qtr6'!R24,"",IF(L25&lt;9,1,0))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IF(M26=1,IF('Data-Qtr6'!C25="","",(COUNTIF('Data-Qtr6'!C25,"Yes")+(0.1*COUNTIF('Data-Qtr6'!C25,"N/A")))),"")</f>
        <v/>
      </c>
      <c r="D26" s="172" t="str">
        <f>IF(M26=1,IF(ISBLANK('Data-Qtr6'!D25),"",(COUNTIF('Data-Qtr6'!D25,"Yes")+(0.1*COUNTIF('Data-Qtr6'!D25,"N/A")))),"")</f>
        <v/>
      </c>
      <c r="E26" s="172" t="str">
        <f>IF(M26=1,IF(ISBLANK('Data-Qtr6'!E25),"",(10*COUNTIF('Data-Qtr6'!E25,"Yes, nominated to self-administer")+COUNTIF('Data-Qtr6'!E25,"Yes, nominated NOT to self-administer"))),"")</f>
        <v/>
      </c>
      <c r="F26" s="172" t="str">
        <f>IF(M26=1,IF(ISBLANK('Data-Qtr6'!F25),"",(10*COUNTIF('Data-Qtr6'!F25,"Yes, reported difficulty swallowing medicines")+COUNTIF('Data-Qtr6'!F25,"Yes, reported NO difficulty swallowing medicines"))),"")</f>
        <v/>
      </c>
      <c r="G26" s="168" t="str">
        <f>IF(M26=1,IF('Data-Qtr6'!P25,0.1,IF(ISBLANK('Data-Qtr6'!G25),"",(COUNTIF('Data-Qtr6'!G25,"Yes")+(0.1*COUNTIF('Data-Qtr6'!G25,"N/A"))))),"")</f>
        <v/>
      </c>
      <c r="H26" s="169" t="str">
        <f>IF(M26=1,IF('Data-Qtr6'!Q25,0.1,IF(ISBLANK('Data-Qtr6'!H25),"",((COUNTIF('Data-Qtr6'!H25,"Yes")+(0.1*COUNTIF('Data-Qtr6'!H25,"N/A")))))),"")</f>
        <v/>
      </c>
      <c r="I26" s="173" t="str">
        <f>IF(M26=1,IF(ISBLANK('Data-Qtr6'!I25),"",(COUNTIF('Data-Qtr6'!I25,"Yes")+(0.1*COUNTIF('Data-Qtr6'!I25,"N/A")))),"")</f>
        <v/>
      </c>
      <c r="J26" s="173" t="str">
        <f>IF(M26=1,IF(ISBLANK('Data-Qtr6'!J25),"",(COUNTIF('Data-Qtr6'!J25,"Yes")+(0.1*COUNTIF('Data-Qtr6'!J25,"N/A")))),"")</f>
        <v/>
      </c>
      <c r="K26" s="174" t="str">
        <f>IF(M26=1,IF(ISBLANK('Data-Qtr6'!K25),"",(COUNTIF('Data-Qtr6'!K25,"Yes")+(0.1*COUNTIF('Data-Qtr6'!K25,"N/A")))),"")</f>
        <v/>
      </c>
      <c r="L26" s="148">
        <f>COUNTIF('Data-Qtr6'!C25:K25,"")</f>
        <v>9</v>
      </c>
      <c r="M26" s="74">
        <f>IF('Data-Qtr6'!R25,"",IF(L26&lt;9,1,0))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IF(M27=1,IF('Data-Qtr6'!C26="","",(COUNTIF('Data-Qtr6'!C26,"Yes")+(0.1*COUNTIF('Data-Qtr6'!C26,"N/A")))),"")</f>
        <v/>
      </c>
      <c r="D27" s="172" t="str">
        <f>IF(M27=1,IF(ISBLANK('Data-Qtr6'!D26),"",(COUNTIF('Data-Qtr6'!D26,"Yes")+(0.1*COUNTIF('Data-Qtr6'!D26,"N/A")))),"")</f>
        <v/>
      </c>
      <c r="E27" s="172" t="str">
        <f>IF(M27=1,IF(ISBLANK('Data-Qtr6'!E26),"",(10*COUNTIF('Data-Qtr6'!E26,"Yes, nominated to self-administer")+COUNTIF('Data-Qtr6'!E26,"Yes, nominated NOT to self-administer"))),"")</f>
        <v/>
      </c>
      <c r="F27" s="172" t="str">
        <f>IF(M27=1,IF(ISBLANK('Data-Qtr6'!F26),"",(10*COUNTIF('Data-Qtr6'!F26,"Yes, reported difficulty swallowing medicines")+COUNTIF('Data-Qtr6'!F26,"Yes, reported NO difficulty swallowing medicines"))),"")</f>
        <v/>
      </c>
      <c r="G27" s="168" t="str">
        <f>IF(M27=1,IF('Data-Qtr6'!P26,0.1,IF(ISBLANK('Data-Qtr6'!G26),"",(COUNTIF('Data-Qtr6'!G26,"Yes")+(0.1*COUNTIF('Data-Qtr6'!G26,"N/A"))))),"")</f>
        <v/>
      </c>
      <c r="H27" s="169" t="str">
        <f>IF(M27=1,IF('Data-Qtr6'!Q26,0.1,IF(ISBLANK('Data-Qtr6'!H26),"",((COUNTIF('Data-Qtr6'!H26,"Yes")+(0.1*COUNTIF('Data-Qtr6'!H26,"N/A")))))),"")</f>
        <v/>
      </c>
      <c r="I27" s="173" t="str">
        <f>IF(M27=1,IF(ISBLANK('Data-Qtr6'!I26),"",(COUNTIF('Data-Qtr6'!I26,"Yes")+(0.1*COUNTIF('Data-Qtr6'!I26,"N/A")))),"")</f>
        <v/>
      </c>
      <c r="J27" s="173" t="str">
        <f>IF(M27=1,IF(ISBLANK('Data-Qtr6'!J26),"",(COUNTIF('Data-Qtr6'!J26,"Yes")+(0.1*COUNTIF('Data-Qtr6'!J26,"N/A")))),"")</f>
        <v/>
      </c>
      <c r="K27" s="174" t="str">
        <f>IF(M27=1,IF(ISBLANK('Data-Qtr6'!K26),"",(COUNTIF('Data-Qtr6'!K26,"Yes")+(0.1*COUNTIF('Data-Qtr6'!K26,"N/A")))),"")</f>
        <v/>
      </c>
      <c r="L27" s="119">
        <f>COUNTIF('Data-Qtr6'!C26:K26,"")</f>
        <v>9</v>
      </c>
      <c r="M27" s="74">
        <f>IF('Data-Qtr6'!R26,"",IF(L27&lt;9,1,0))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IF(M28=1,IF('Data-Qtr6'!C27="","",(COUNTIF('Data-Qtr6'!C27,"Yes")+(0.1*COUNTIF('Data-Qtr6'!C27,"N/A")))),"")</f>
        <v/>
      </c>
      <c r="D28" s="172" t="str">
        <f>IF(M28=1,IF(ISBLANK('Data-Qtr6'!D27),"",(COUNTIF('Data-Qtr6'!D27,"Yes")+(0.1*COUNTIF('Data-Qtr6'!D27,"N/A")))),"")</f>
        <v/>
      </c>
      <c r="E28" s="172" t="str">
        <f>IF(M28=1,IF(ISBLANK('Data-Qtr6'!E27),"",(10*COUNTIF('Data-Qtr6'!E27,"Yes, nominated to self-administer")+COUNTIF('Data-Qtr6'!E27,"Yes, nominated NOT to self-administer"))),"")</f>
        <v/>
      </c>
      <c r="F28" s="172" t="str">
        <f>IF(M28=1,IF(ISBLANK('Data-Qtr6'!F27),"",(10*COUNTIF('Data-Qtr6'!F27,"Yes, reported difficulty swallowing medicines")+COUNTIF('Data-Qtr6'!F27,"Yes, reported NO difficulty swallowing medicines"))),"")</f>
        <v/>
      </c>
      <c r="G28" s="168" t="str">
        <f>IF(M28=1,IF('Data-Qtr6'!P27,0.1,IF(ISBLANK('Data-Qtr6'!G27),"",(COUNTIF('Data-Qtr6'!G27,"Yes")+(0.1*COUNTIF('Data-Qtr6'!G27,"N/A"))))),"")</f>
        <v/>
      </c>
      <c r="H28" s="169" t="str">
        <f>IF(M28=1,IF('Data-Qtr6'!Q27,0.1,IF(ISBLANK('Data-Qtr6'!H27),"",((COUNTIF('Data-Qtr6'!H27,"Yes")+(0.1*COUNTIF('Data-Qtr6'!H27,"N/A")))))),"")</f>
        <v/>
      </c>
      <c r="I28" s="173" t="str">
        <f>IF(M28=1,IF(ISBLANK('Data-Qtr6'!I27),"",(COUNTIF('Data-Qtr6'!I27,"Yes")+(0.1*COUNTIF('Data-Qtr6'!I27,"N/A")))),"")</f>
        <v/>
      </c>
      <c r="J28" s="173" t="str">
        <f>IF(M28=1,IF(ISBLANK('Data-Qtr6'!J27),"",(COUNTIF('Data-Qtr6'!J27,"Yes")+(0.1*COUNTIF('Data-Qtr6'!J27,"N/A")))),"")</f>
        <v/>
      </c>
      <c r="K28" s="174" t="str">
        <f>IF(M28=1,IF(ISBLANK('Data-Qtr6'!K27),"",(COUNTIF('Data-Qtr6'!K27,"Yes")+(0.1*COUNTIF('Data-Qtr6'!K27,"N/A")))),"")</f>
        <v/>
      </c>
      <c r="L28" s="119">
        <f>COUNTIF('Data-Qtr6'!C27:K27,"")</f>
        <v>9</v>
      </c>
      <c r="M28" s="74">
        <f>IF('Data-Qtr6'!R27,"",IF(L28&lt;9,1,0))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IF(M29=1,IF('Data-Qtr6'!C28="","",(COUNTIF('Data-Qtr6'!C28,"Yes")+(0.1*COUNTIF('Data-Qtr6'!C28,"N/A")))),"")</f>
        <v/>
      </c>
      <c r="D29" s="172" t="str">
        <f>IF(M29=1,IF(ISBLANK('Data-Qtr6'!D28),"",(COUNTIF('Data-Qtr6'!D28,"Yes")+(0.1*COUNTIF('Data-Qtr6'!D28,"N/A")))),"")</f>
        <v/>
      </c>
      <c r="E29" s="172" t="str">
        <f>IF(M29=1,IF(ISBLANK('Data-Qtr6'!E28),"",(10*COUNTIF('Data-Qtr6'!E28,"Yes, nominated to self-administer")+COUNTIF('Data-Qtr6'!E28,"Yes, nominated NOT to self-administer"))),"")</f>
        <v/>
      </c>
      <c r="F29" s="172" t="str">
        <f>IF(M29=1,IF(ISBLANK('Data-Qtr6'!F28),"",(10*COUNTIF('Data-Qtr6'!F28,"Yes, reported difficulty swallowing medicines")+COUNTIF('Data-Qtr6'!F28,"Yes, reported NO difficulty swallowing medicines"))),"")</f>
        <v/>
      </c>
      <c r="G29" s="168" t="str">
        <f>IF(M29=1,IF('Data-Qtr6'!P28,0.1,IF(ISBLANK('Data-Qtr6'!G28),"",(COUNTIF('Data-Qtr6'!G28,"Yes")+(0.1*COUNTIF('Data-Qtr6'!G28,"N/A"))))),"")</f>
        <v/>
      </c>
      <c r="H29" s="169" t="str">
        <f>IF(M29=1,IF('Data-Qtr6'!Q28,0.1,IF(ISBLANK('Data-Qtr6'!H28),"",((COUNTIF('Data-Qtr6'!H28,"Yes")+(0.1*COUNTIF('Data-Qtr6'!H28,"N/A")))))),"")</f>
        <v/>
      </c>
      <c r="I29" s="173" t="str">
        <f>IF(M29=1,IF(ISBLANK('Data-Qtr6'!I28),"",(COUNTIF('Data-Qtr6'!I28,"Yes")+(0.1*COUNTIF('Data-Qtr6'!I28,"N/A")))),"")</f>
        <v/>
      </c>
      <c r="J29" s="173" t="str">
        <f>IF(M29=1,IF(ISBLANK('Data-Qtr6'!J28),"",(COUNTIF('Data-Qtr6'!J28,"Yes")+(0.1*COUNTIF('Data-Qtr6'!J28,"N/A")))),"")</f>
        <v/>
      </c>
      <c r="K29" s="174" t="str">
        <f>IF(M29=1,IF(ISBLANK('Data-Qtr6'!K28),"",(COUNTIF('Data-Qtr6'!K28,"Yes")+(0.1*COUNTIF('Data-Qtr6'!K28,"N/A")))),"")</f>
        <v/>
      </c>
      <c r="L29" s="119">
        <f>COUNTIF('Data-Qtr6'!C28:K28,"")</f>
        <v>9</v>
      </c>
      <c r="M29" s="74">
        <f>IF('Data-Qtr6'!R28,"",IF(L29&lt;9,1,0))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IF(M30=1,IF('Data-Qtr6'!C29="","",(COUNTIF('Data-Qtr6'!C29,"Yes")+(0.1*COUNTIF('Data-Qtr6'!C29,"N/A")))),"")</f>
        <v/>
      </c>
      <c r="D30" s="172" t="str">
        <f>IF(M30=1,IF(ISBLANK('Data-Qtr6'!D29),"",(COUNTIF('Data-Qtr6'!D29,"Yes")+(0.1*COUNTIF('Data-Qtr6'!D29,"N/A")))),"")</f>
        <v/>
      </c>
      <c r="E30" s="172" t="str">
        <f>IF(M30=1,IF(ISBLANK('Data-Qtr6'!E29),"",(10*COUNTIF('Data-Qtr6'!E29,"Yes, nominated to self-administer")+COUNTIF('Data-Qtr6'!E29,"Yes, nominated NOT to self-administer"))),"")</f>
        <v/>
      </c>
      <c r="F30" s="172" t="str">
        <f>IF(M30=1,IF(ISBLANK('Data-Qtr6'!F29),"",(10*COUNTIF('Data-Qtr6'!F29,"Yes, reported difficulty swallowing medicines")+COUNTIF('Data-Qtr6'!F29,"Yes, reported NO difficulty swallowing medicines"))),"")</f>
        <v/>
      </c>
      <c r="G30" s="168" t="str">
        <f>IF(M30=1,IF('Data-Qtr6'!P29,0.1,IF(ISBLANK('Data-Qtr6'!G29),"",(COUNTIF('Data-Qtr6'!G29,"Yes")+(0.1*COUNTIF('Data-Qtr6'!G29,"N/A"))))),"")</f>
        <v/>
      </c>
      <c r="H30" s="169" t="str">
        <f>IF(M30=1,IF('Data-Qtr6'!Q29,0.1,IF(ISBLANK('Data-Qtr6'!H29),"",((COUNTIF('Data-Qtr6'!H29,"Yes")+(0.1*COUNTIF('Data-Qtr6'!H29,"N/A")))))),"")</f>
        <v/>
      </c>
      <c r="I30" s="173" t="str">
        <f>IF(M30=1,IF(ISBLANK('Data-Qtr6'!I29),"",(COUNTIF('Data-Qtr6'!I29,"Yes")+(0.1*COUNTIF('Data-Qtr6'!I29,"N/A")))),"")</f>
        <v/>
      </c>
      <c r="J30" s="173" t="str">
        <f>IF(M30=1,IF(ISBLANK('Data-Qtr6'!J29),"",(COUNTIF('Data-Qtr6'!J29,"Yes")+(0.1*COUNTIF('Data-Qtr6'!J29,"N/A")))),"")</f>
        <v/>
      </c>
      <c r="K30" s="174" t="str">
        <f>IF(M30=1,IF(ISBLANK('Data-Qtr6'!K29),"",(COUNTIF('Data-Qtr6'!K29,"Yes")+(0.1*COUNTIF('Data-Qtr6'!K29,"N/A")))),"")</f>
        <v/>
      </c>
      <c r="L30" s="119">
        <f>COUNTIF('Data-Qtr6'!C29:K29,"")</f>
        <v>9</v>
      </c>
      <c r="M30" s="74">
        <f>IF('Data-Qtr6'!R29,"",IF(L30&lt;9,1,0))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IF(M31=1,IF('Data-Qtr6'!C30="","",(COUNTIF('Data-Qtr6'!C30,"Yes")+(0.1*COUNTIF('Data-Qtr6'!C30,"N/A")))),"")</f>
        <v/>
      </c>
      <c r="D31" s="172" t="str">
        <f>IF(M31=1,IF(ISBLANK('Data-Qtr6'!D30),"",(COUNTIF('Data-Qtr6'!D30,"Yes")+(0.1*COUNTIF('Data-Qtr6'!D30,"N/A")))),"")</f>
        <v/>
      </c>
      <c r="E31" s="172" t="str">
        <f>IF(M31=1,IF(ISBLANK('Data-Qtr6'!E30),"",(10*COUNTIF('Data-Qtr6'!E30,"Yes, nominated to self-administer")+COUNTIF('Data-Qtr6'!E30,"Yes, nominated NOT to self-administer"))),"")</f>
        <v/>
      </c>
      <c r="F31" s="172" t="str">
        <f>IF(M31=1,IF(ISBLANK('Data-Qtr6'!F30),"",(10*COUNTIF('Data-Qtr6'!F30,"Yes, reported difficulty swallowing medicines")+COUNTIF('Data-Qtr6'!F30,"Yes, reported NO difficulty swallowing medicines"))),"")</f>
        <v/>
      </c>
      <c r="G31" s="168" t="str">
        <f>IF(M31=1,IF('Data-Qtr6'!P30,0.1,IF(ISBLANK('Data-Qtr6'!G30),"",(COUNTIF('Data-Qtr6'!G30,"Yes")+(0.1*COUNTIF('Data-Qtr6'!G30,"N/A"))))),"")</f>
        <v/>
      </c>
      <c r="H31" s="169" t="str">
        <f>IF(M31=1,IF('Data-Qtr6'!Q30,0.1,IF(ISBLANK('Data-Qtr6'!H30),"",((COUNTIF('Data-Qtr6'!H30,"Yes")+(0.1*COUNTIF('Data-Qtr6'!H30,"N/A")))))),"")</f>
        <v/>
      </c>
      <c r="I31" s="173" t="str">
        <f>IF(M31=1,IF(ISBLANK('Data-Qtr6'!I30),"",(COUNTIF('Data-Qtr6'!I30,"Yes")+(0.1*COUNTIF('Data-Qtr6'!I30,"N/A")))),"")</f>
        <v/>
      </c>
      <c r="J31" s="173" t="str">
        <f>IF(M31=1,IF(ISBLANK('Data-Qtr6'!J30),"",(COUNTIF('Data-Qtr6'!J30,"Yes")+(0.1*COUNTIF('Data-Qtr6'!J30,"N/A")))),"")</f>
        <v/>
      </c>
      <c r="K31" s="174" t="str">
        <f>IF(M31=1,IF(ISBLANK('Data-Qtr6'!K30),"",(COUNTIF('Data-Qtr6'!K30,"Yes")+(0.1*COUNTIF('Data-Qtr6'!K30,"N/A")))),"")</f>
        <v/>
      </c>
      <c r="L31" s="119">
        <f>COUNTIF('Data-Qtr6'!C30:K30,"")</f>
        <v>9</v>
      </c>
      <c r="M31" s="74">
        <f>IF('Data-Qtr6'!R30,"",IF(L31&lt;9,1,0))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IF(M32=1,IF('Data-Qtr6'!C31="","",(COUNTIF('Data-Qtr6'!C31,"Yes")+(0.1*COUNTIF('Data-Qtr6'!C31,"N/A")))),"")</f>
        <v/>
      </c>
      <c r="D32" s="172" t="str">
        <f>IF(M32=1,IF(ISBLANK('Data-Qtr6'!D31),"",(COUNTIF('Data-Qtr6'!D31,"Yes")+(0.1*COUNTIF('Data-Qtr6'!D31,"N/A")))),"")</f>
        <v/>
      </c>
      <c r="E32" s="172" t="str">
        <f>IF(M32=1,IF(ISBLANK('Data-Qtr6'!E31),"",(10*COUNTIF('Data-Qtr6'!E31,"Yes, nominated to self-administer")+COUNTIF('Data-Qtr6'!E31,"Yes, nominated NOT to self-administer"))),"")</f>
        <v/>
      </c>
      <c r="F32" s="172" t="str">
        <f>IF(M32=1,IF(ISBLANK('Data-Qtr6'!F31),"",(10*COUNTIF('Data-Qtr6'!F31,"Yes, reported difficulty swallowing medicines")+COUNTIF('Data-Qtr6'!F31,"Yes, reported NO difficulty swallowing medicines"))),"")</f>
        <v/>
      </c>
      <c r="G32" s="168" t="str">
        <f>IF(M32=1,IF('Data-Qtr6'!P31,0.1,IF(ISBLANK('Data-Qtr6'!G31),"",(COUNTIF('Data-Qtr6'!G31,"Yes")+(0.1*COUNTIF('Data-Qtr6'!G31,"N/A"))))),"")</f>
        <v/>
      </c>
      <c r="H32" s="169" t="str">
        <f>IF(M32=1,IF('Data-Qtr6'!Q31,0.1,IF(ISBLANK('Data-Qtr6'!H31),"",((COUNTIF('Data-Qtr6'!H31,"Yes")+(0.1*COUNTIF('Data-Qtr6'!H31,"N/A")))))),"")</f>
        <v/>
      </c>
      <c r="I32" s="173" t="str">
        <f>IF(M32=1,IF(ISBLANK('Data-Qtr6'!I31),"",(COUNTIF('Data-Qtr6'!I31,"Yes")+(0.1*COUNTIF('Data-Qtr6'!I31,"N/A")))),"")</f>
        <v/>
      </c>
      <c r="J32" s="173" t="str">
        <f>IF(M32=1,IF(ISBLANK('Data-Qtr6'!J31),"",(COUNTIF('Data-Qtr6'!J31,"Yes")+(0.1*COUNTIF('Data-Qtr6'!J31,"N/A")))),"")</f>
        <v/>
      </c>
      <c r="K32" s="174" t="str">
        <f>IF(M32=1,IF(ISBLANK('Data-Qtr6'!K31),"",(COUNTIF('Data-Qtr6'!K31,"Yes")+(0.1*COUNTIF('Data-Qtr6'!K31,"N/A")))),"")</f>
        <v/>
      </c>
      <c r="L32" s="119">
        <f>COUNTIF('Data-Qtr6'!C31:K31,"")</f>
        <v>9</v>
      </c>
      <c r="M32" s="74">
        <f>IF('Data-Qtr6'!R31,"",IF(L32&lt;9,1,0))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IF(M33=1,IF('Data-Qtr6'!C32="","",(COUNTIF('Data-Qtr6'!C32,"Yes")+(0.1*COUNTIF('Data-Qtr6'!C32,"N/A")))),"")</f>
        <v/>
      </c>
      <c r="D33" s="172" t="str">
        <f>IF(M33=1,IF(ISBLANK('Data-Qtr6'!D32),"",(COUNTIF('Data-Qtr6'!D32,"Yes")+(0.1*COUNTIF('Data-Qtr6'!D32,"N/A")))),"")</f>
        <v/>
      </c>
      <c r="E33" s="172" t="str">
        <f>IF(M33=1,IF(ISBLANK('Data-Qtr6'!E32),"",(10*COUNTIF('Data-Qtr6'!E32,"Yes, nominated to self-administer")+COUNTIF('Data-Qtr6'!E32,"Yes, nominated NOT to self-administer"))),"")</f>
        <v/>
      </c>
      <c r="F33" s="172" t="str">
        <f>IF(M33=1,IF(ISBLANK('Data-Qtr6'!F32),"",(10*COUNTIF('Data-Qtr6'!F32,"Yes, reported difficulty swallowing medicines")+COUNTIF('Data-Qtr6'!F32,"Yes, reported NO difficulty swallowing medicines"))),"")</f>
        <v/>
      </c>
      <c r="G33" s="168" t="str">
        <f>IF(M33=1,IF('Data-Qtr6'!P32,0.1,IF(ISBLANK('Data-Qtr6'!G32),"",(COUNTIF('Data-Qtr6'!G32,"Yes")+(0.1*COUNTIF('Data-Qtr6'!G32,"N/A"))))),"")</f>
        <v/>
      </c>
      <c r="H33" s="169" t="str">
        <f>IF(M33=1,IF('Data-Qtr6'!Q32,0.1,IF(ISBLANK('Data-Qtr6'!H32),"",((COUNTIF('Data-Qtr6'!H32,"Yes")+(0.1*COUNTIF('Data-Qtr6'!H32,"N/A")))))),"")</f>
        <v/>
      </c>
      <c r="I33" s="173" t="str">
        <f>IF(M33=1,IF(ISBLANK('Data-Qtr6'!I32),"",(COUNTIF('Data-Qtr6'!I32,"Yes")+(0.1*COUNTIF('Data-Qtr6'!I32,"N/A")))),"")</f>
        <v/>
      </c>
      <c r="J33" s="173" t="str">
        <f>IF(M33=1,IF(ISBLANK('Data-Qtr6'!J32),"",(COUNTIF('Data-Qtr6'!J32,"Yes")+(0.1*COUNTIF('Data-Qtr6'!J32,"N/A")))),"")</f>
        <v/>
      </c>
      <c r="K33" s="174" t="str">
        <f>IF(M33=1,IF(ISBLANK('Data-Qtr6'!K32),"",(COUNTIF('Data-Qtr6'!K32,"Yes")+(0.1*COUNTIF('Data-Qtr6'!K32,"N/A")))),"")</f>
        <v/>
      </c>
      <c r="L33" s="119">
        <f>COUNTIF('Data-Qtr6'!C32:K32,"")</f>
        <v>9</v>
      </c>
      <c r="M33" s="74">
        <f>IF('Data-Qtr6'!R32,"",IF(L33&lt;9,1,0))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IF(M34=1,IF('Data-Qtr6'!C33="","",(COUNTIF('Data-Qtr6'!C33,"Yes")+(0.1*COUNTIF('Data-Qtr6'!C33,"N/A")))),"")</f>
        <v/>
      </c>
      <c r="D34" s="172" t="str">
        <f>IF(M34=1,IF(ISBLANK('Data-Qtr6'!D33),"",(COUNTIF('Data-Qtr6'!D33,"Yes")+(0.1*COUNTIF('Data-Qtr6'!D33,"N/A")))),"")</f>
        <v/>
      </c>
      <c r="E34" s="172" t="str">
        <f>IF(M34=1,IF(ISBLANK('Data-Qtr6'!E33),"",(10*COUNTIF('Data-Qtr6'!E33,"Yes, nominated to self-administer")+COUNTIF('Data-Qtr6'!E33,"Yes, nominated NOT to self-administer"))),"")</f>
        <v/>
      </c>
      <c r="F34" s="172" t="str">
        <f>IF(M34=1,IF(ISBLANK('Data-Qtr6'!F33),"",(10*COUNTIF('Data-Qtr6'!F33,"Yes, reported difficulty swallowing medicines")+COUNTIF('Data-Qtr6'!F33,"Yes, reported NO difficulty swallowing medicines"))),"")</f>
        <v/>
      </c>
      <c r="G34" s="168" t="str">
        <f>IF(M34=1,IF('Data-Qtr6'!P33,0.1,IF(ISBLANK('Data-Qtr6'!G33),"",(COUNTIF('Data-Qtr6'!G33,"Yes")+(0.1*COUNTIF('Data-Qtr6'!G33,"N/A"))))),"")</f>
        <v/>
      </c>
      <c r="H34" s="169" t="str">
        <f>IF(M34=1,IF('Data-Qtr6'!Q33,0.1,IF(ISBLANK('Data-Qtr6'!H33),"",((COUNTIF('Data-Qtr6'!H33,"Yes")+(0.1*COUNTIF('Data-Qtr6'!H33,"N/A")))))),"")</f>
        <v/>
      </c>
      <c r="I34" s="173" t="str">
        <f>IF(M34=1,IF(ISBLANK('Data-Qtr6'!I33),"",(COUNTIF('Data-Qtr6'!I33,"Yes")+(0.1*COUNTIF('Data-Qtr6'!I33,"N/A")))),"")</f>
        <v/>
      </c>
      <c r="J34" s="173" t="str">
        <f>IF(M34=1,IF(ISBLANK('Data-Qtr6'!J33),"",(COUNTIF('Data-Qtr6'!J33,"Yes")+(0.1*COUNTIF('Data-Qtr6'!J33,"N/A")))),"")</f>
        <v/>
      </c>
      <c r="K34" s="174" t="str">
        <f>IF(M34=1,IF(ISBLANK('Data-Qtr6'!K33),"",(COUNTIF('Data-Qtr6'!K33,"Yes")+(0.1*COUNTIF('Data-Qtr6'!K33,"N/A")))),"")</f>
        <v/>
      </c>
      <c r="L34" s="119">
        <f>COUNTIF('Data-Qtr6'!C33:K33,"")</f>
        <v>9</v>
      </c>
      <c r="M34" s="74">
        <f>IF('Data-Qtr6'!R33,"",IF(L34&lt;9,1,0))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IF(M35=1,IF('Data-Qtr6'!C34="","",(COUNTIF('Data-Qtr6'!C34,"Yes")+(0.1*COUNTIF('Data-Qtr6'!C34,"N/A")))),"")</f>
        <v/>
      </c>
      <c r="D35" s="172" t="str">
        <f>IF(M35=1,IF(ISBLANK('Data-Qtr6'!D34),"",(COUNTIF('Data-Qtr6'!D34,"Yes")+(0.1*COUNTIF('Data-Qtr6'!D34,"N/A")))),"")</f>
        <v/>
      </c>
      <c r="E35" s="172" t="str">
        <f>IF(M35=1,IF(ISBLANK('Data-Qtr6'!E34),"",(10*COUNTIF('Data-Qtr6'!E34,"Yes, nominated to self-administer")+COUNTIF('Data-Qtr6'!E34,"Yes, nominated NOT to self-administer"))),"")</f>
        <v/>
      </c>
      <c r="F35" s="172" t="str">
        <f>IF(M35=1,IF(ISBLANK('Data-Qtr6'!F34),"",(10*COUNTIF('Data-Qtr6'!F34,"Yes, reported difficulty swallowing medicines")+COUNTIF('Data-Qtr6'!F34,"Yes, reported NO difficulty swallowing medicines"))),"")</f>
        <v/>
      </c>
      <c r="G35" s="168" t="str">
        <f>IF(M35=1,IF('Data-Qtr6'!P34,0.1,IF(ISBLANK('Data-Qtr6'!G34),"",(COUNTIF('Data-Qtr6'!G34,"Yes")+(0.1*COUNTIF('Data-Qtr6'!G34,"N/A"))))),"")</f>
        <v/>
      </c>
      <c r="H35" s="169" t="str">
        <f>IF(M35=1,IF('Data-Qtr6'!Q34,0.1,IF(ISBLANK('Data-Qtr6'!H34),"",((COUNTIF('Data-Qtr6'!H34,"Yes")+(0.1*COUNTIF('Data-Qtr6'!H34,"N/A")))))),"")</f>
        <v/>
      </c>
      <c r="I35" s="173" t="str">
        <f>IF(M35=1,IF(ISBLANK('Data-Qtr6'!I34),"",(COUNTIF('Data-Qtr6'!I34,"Yes")+(0.1*COUNTIF('Data-Qtr6'!I34,"N/A")))),"")</f>
        <v/>
      </c>
      <c r="J35" s="173" t="str">
        <f>IF(M35=1,IF(ISBLANK('Data-Qtr6'!J34),"",(COUNTIF('Data-Qtr6'!J34,"Yes")+(0.1*COUNTIF('Data-Qtr6'!J34,"N/A")))),"")</f>
        <v/>
      </c>
      <c r="K35" s="174" t="str">
        <f>IF(M35=1,IF(ISBLANK('Data-Qtr6'!K34),"",(COUNTIF('Data-Qtr6'!K34,"Yes")+(0.1*COUNTIF('Data-Qtr6'!K34,"N/A")))),"")</f>
        <v/>
      </c>
      <c r="L35" s="119">
        <f>COUNTIF('Data-Qtr6'!C34:K34,"")</f>
        <v>9</v>
      </c>
      <c r="M35" s="74">
        <f>IF('Data-Qtr6'!R34,"",IF(L35&lt;9,1,0))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IF(M36=1,IF('Data-Qtr6'!C35="","",(COUNTIF('Data-Qtr6'!C35,"Yes")+(0.1*COUNTIF('Data-Qtr6'!C35,"N/A")))),"")</f>
        <v/>
      </c>
      <c r="D36" s="172" t="str">
        <f>IF(M36=1,IF(ISBLANK('Data-Qtr6'!D35),"",(COUNTIF('Data-Qtr6'!D35,"Yes")+(0.1*COUNTIF('Data-Qtr6'!D35,"N/A")))),"")</f>
        <v/>
      </c>
      <c r="E36" s="172" t="str">
        <f>IF(M36=1,IF(ISBLANK('Data-Qtr6'!E35),"",(10*COUNTIF('Data-Qtr6'!E35,"Yes, nominated to self-administer")+COUNTIF('Data-Qtr6'!E35,"Yes, nominated NOT to self-administer"))),"")</f>
        <v/>
      </c>
      <c r="F36" s="172" t="str">
        <f>IF(M36=1,IF(ISBLANK('Data-Qtr6'!F35),"",(10*COUNTIF('Data-Qtr6'!F35,"Yes, reported difficulty swallowing medicines")+COUNTIF('Data-Qtr6'!F35,"Yes, reported NO difficulty swallowing medicines"))),"")</f>
        <v/>
      </c>
      <c r="G36" s="168" t="str">
        <f>IF(M36=1,IF('Data-Qtr6'!P35,0.1,IF(ISBLANK('Data-Qtr6'!G35),"",(COUNTIF('Data-Qtr6'!G35,"Yes")+(0.1*COUNTIF('Data-Qtr6'!G35,"N/A"))))),"")</f>
        <v/>
      </c>
      <c r="H36" s="169" t="str">
        <f>IF(M36=1,IF('Data-Qtr6'!Q35,0.1,IF(ISBLANK('Data-Qtr6'!H35),"",((COUNTIF('Data-Qtr6'!H35,"Yes")+(0.1*COUNTIF('Data-Qtr6'!H35,"N/A")))))),"")</f>
        <v/>
      </c>
      <c r="I36" s="173" t="str">
        <f>IF(M36=1,IF(ISBLANK('Data-Qtr6'!I35),"",(COUNTIF('Data-Qtr6'!I35,"Yes")+(0.1*COUNTIF('Data-Qtr6'!I35,"N/A")))),"")</f>
        <v/>
      </c>
      <c r="J36" s="173" t="str">
        <f>IF(M36=1,IF(ISBLANK('Data-Qtr6'!J35),"",(COUNTIF('Data-Qtr6'!J35,"Yes")+(0.1*COUNTIF('Data-Qtr6'!J35,"N/A")))),"")</f>
        <v/>
      </c>
      <c r="K36" s="174" t="str">
        <f>IF(M36=1,IF(ISBLANK('Data-Qtr6'!K35),"",(COUNTIF('Data-Qtr6'!K35,"Yes")+(0.1*COUNTIF('Data-Qtr6'!K35,"N/A")))),"")</f>
        <v/>
      </c>
      <c r="L36" s="148">
        <f>COUNTIF('Data-Qtr6'!C35:K35,"")</f>
        <v>9</v>
      </c>
      <c r="M36" s="74">
        <f>IF('Data-Qtr6'!R35,"",IF(L36&lt;9,1,0))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IF(M37=1,IF('Data-Qtr6'!C36="","",(COUNTIF('Data-Qtr6'!C36,"Yes")+(0.1*COUNTIF('Data-Qtr6'!C36,"N/A")))),"")</f>
        <v/>
      </c>
      <c r="D37" s="172" t="str">
        <f>IF(M37=1,IF(ISBLANK('Data-Qtr6'!D36),"",(COUNTIF('Data-Qtr6'!D36,"Yes")+(0.1*COUNTIF('Data-Qtr6'!D36,"N/A")))),"")</f>
        <v/>
      </c>
      <c r="E37" s="172" t="str">
        <f>IF(M37=1,IF(ISBLANK('Data-Qtr6'!E36),"",(10*COUNTIF('Data-Qtr6'!E36,"Yes, nominated to self-administer")+COUNTIF('Data-Qtr6'!E36,"Yes, nominated NOT to self-administer"))),"")</f>
        <v/>
      </c>
      <c r="F37" s="172" t="str">
        <f>IF(M37=1,IF(ISBLANK('Data-Qtr6'!F36),"",(10*COUNTIF('Data-Qtr6'!F36,"Yes, reported difficulty swallowing medicines")+COUNTIF('Data-Qtr6'!F36,"Yes, reported NO difficulty swallowing medicines"))),"")</f>
        <v/>
      </c>
      <c r="G37" s="168" t="str">
        <f>IF(M37=1,IF('Data-Qtr6'!P36,0.1,IF(ISBLANK('Data-Qtr6'!G36),"",(COUNTIF('Data-Qtr6'!G36,"Yes")+(0.1*COUNTIF('Data-Qtr6'!G36,"N/A"))))),"")</f>
        <v/>
      </c>
      <c r="H37" s="169" t="str">
        <f>IF(M37=1,IF('Data-Qtr6'!Q36,0.1,IF(ISBLANK('Data-Qtr6'!H36),"",((COUNTIF('Data-Qtr6'!H36,"Yes")+(0.1*COUNTIF('Data-Qtr6'!H36,"N/A")))))),"")</f>
        <v/>
      </c>
      <c r="I37" s="173" t="str">
        <f>IF(M37=1,IF(ISBLANK('Data-Qtr6'!I36),"",(COUNTIF('Data-Qtr6'!I36,"Yes")+(0.1*COUNTIF('Data-Qtr6'!I36,"N/A")))),"")</f>
        <v/>
      </c>
      <c r="J37" s="173" t="str">
        <f>IF(M37=1,IF(ISBLANK('Data-Qtr6'!J36),"",(COUNTIF('Data-Qtr6'!J36,"Yes")+(0.1*COUNTIF('Data-Qtr6'!J36,"N/A")))),"")</f>
        <v/>
      </c>
      <c r="K37" s="174" t="str">
        <f>IF(M37=1,IF(ISBLANK('Data-Qtr6'!K36),"",(COUNTIF('Data-Qtr6'!K36,"Yes")+(0.1*COUNTIF('Data-Qtr6'!K36,"N/A")))),"")</f>
        <v/>
      </c>
      <c r="L37" s="119">
        <f>COUNTIF('Data-Qtr6'!C36:K36,"")</f>
        <v>9</v>
      </c>
      <c r="M37" s="74">
        <f>IF('Data-Qtr6'!R36,"",IF(L37&lt;9,1,0))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IF(M38=1,IF('Data-Qtr6'!C37="","",(COUNTIF('Data-Qtr6'!C37,"Yes")+(0.1*COUNTIF('Data-Qtr6'!C37,"N/A")))),"")</f>
        <v/>
      </c>
      <c r="D38" s="172" t="str">
        <f>IF(M38=1,IF(ISBLANK('Data-Qtr6'!D37),"",(COUNTIF('Data-Qtr6'!D37,"Yes")+(0.1*COUNTIF('Data-Qtr6'!D37,"N/A")))),"")</f>
        <v/>
      </c>
      <c r="E38" s="172" t="str">
        <f>IF(M38=1,IF(ISBLANK('Data-Qtr6'!E37),"",(10*COUNTIF('Data-Qtr6'!E37,"Yes, nominated to self-administer")+COUNTIF('Data-Qtr6'!E37,"Yes, nominated NOT to self-administer"))),"")</f>
        <v/>
      </c>
      <c r="F38" s="172" t="str">
        <f>IF(M38=1,IF(ISBLANK('Data-Qtr6'!F37),"",(10*COUNTIF('Data-Qtr6'!F37,"Yes, reported difficulty swallowing medicines")+COUNTIF('Data-Qtr6'!F37,"Yes, reported NO difficulty swallowing medicines"))),"")</f>
        <v/>
      </c>
      <c r="G38" s="168" t="str">
        <f>IF(M38=1,IF('Data-Qtr6'!P37,0.1,IF(ISBLANK('Data-Qtr6'!G37),"",(COUNTIF('Data-Qtr6'!G37,"Yes")+(0.1*COUNTIF('Data-Qtr6'!G37,"N/A"))))),"")</f>
        <v/>
      </c>
      <c r="H38" s="169" t="str">
        <f>IF(M38=1,IF('Data-Qtr6'!Q37,0.1,IF(ISBLANK('Data-Qtr6'!H37),"",((COUNTIF('Data-Qtr6'!H37,"Yes")+(0.1*COUNTIF('Data-Qtr6'!H37,"N/A")))))),"")</f>
        <v/>
      </c>
      <c r="I38" s="173" t="str">
        <f>IF(M38=1,IF(ISBLANK('Data-Qtr6'!I37),"",(COUNTIF('Data-Qtr6'!I37,"Yes")+(0.1*COUNTIF('Data-Qtr6'!I37,"N/A")))),"")</f>
        <v/>
      </c>
      <c r="J38" s="173" t="str">
        <f>IF(M38=1,IF(ISBLANK('Data-Qtr6'!J37),"",(COUNTIF('Data-Qtr6'!J37,"Yes")+(0.1*COUNTIF('Data-Qtr6'!J37,"N/A")))),"")</f>
        <v/>
      </c>
      <c r="K38" s="174" t="str">
        <f>IF(M38=1,IF(ISBLANK('Data-Qtr6'!K37),"",(COUNTIF('Data-Qtr6'!K37,"Yes")+(0.1*COUNTIF('Data-Qtr6'!K37,"N/A")))),"")</f>
        <v/>
      </c>
      <c r="L38" s="119">
        <f>COUNTIF('Data-Qtr6'!C37:K37,"")</f>
        <v>9</v>
      </c>
      <c r="M38" s="74">
        <f>IF('Data-Qtr6'!R37,"",IF(L38&lt;9,1,0))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IF(M39=1,IF('Data-Qtr6'!C38="","",(COUNTIF('Data-Qtr6'!C38,"Yes")+(0.1*COUNTIF('Data-Qtr6'!C38,"N/A")))),"")</f>
        <v/>
      </c>
      <c r="D39" s="172" t="str">
        <f>IF(M39=1,IF(ISBLANK('Data-Qtr6'!D38),"",(COUNTIF('Data-Qtr6'!D38,"Yes")+(0.1*COUNTIF('Data-Qtr6'!D38,"N/A")))),"")</f>
        <v/>
      </c>
      <c r="E39" s="172" t="str">
        <f>IF(M39=1,IF(ISBLANK('Data-Qtr6'!E38),"",(10*COUNTIF('Data-Qtr6'!E38,"Yes, nominated to self-administer")+COUNTIF('Data-Qtr6'!E38,"Yes, nominated NOT to self-administer"))),"")</f>
        <v/>
      </c>
      <c r="F39" s="172" t="str">
        <f>IF(M39=1,IF(ISBLANK('Data-Qtr6'!F38),"",(10*COUNTIF('Data-Qtr6'!F38,"Yes, reported difficulty swallowing medicines")+COUNTIF('Data-Qtr6'!F38,"Yes, reported NO difficulty swallowing medicines"))),"")</f>
        <v/>
      </c>
      <c r="G39" s="168" t="str">
        <f>IF(M39=1,IF('Data-Qtr6'!P38,0.1,IF(ISBLANK('Data-Qtr6'!G38),"",(COUNTIF('Data-Qtr6'!G38,"Yes")+(0.1*COUNTIF('Data-Qtr6'!G38,"N/A"))))),"")</f>
        <v/>
      </c>
      <c r="H39" s="169" t="str">
        <f>IF(M39=1,IF('Data-Qtr6'!Q38,0.1,IF(ISBLANK('Data-Qtr6'!H38),"",((COUNTIF('Data-Qtr6'!H38,"Yes")+(0.1*COUNTIF('Data-Qtr6'!H38,"N/A")))))),"")</f>
        <v/>
      </c>
      <c r="I39" s="173" t="str">
        <f>IF(M39=1,IF(ISBLANK('Data-Qtr6'!I38),"",(COUNTIF('Data-Qtr6'!I38,"Yes")+(0.1*COUNTIF('Data-Qtr6'!I38,"N/A")))),"")</f>
        <v/>
      </c>
      <c r="J39" s="173" t="str">
        <f>IF(M39=1,IF(ISBLANK('Data-Qtr6'!J38),"",(COUNTIF('Data-Qtr6'!J38,"Yes")+(0.1*COUNTIF('Data-Qtr6'!J38,"N/A")))),"")</f>
        <v/>
      </c>
      <c r="K39" s="174" t="str">
        <f>IF(M39=1,IF(ISBLANK('Data-Qtr6'!K38),"",(COUNTIF('Data-Qtr6'!K38,"Yes")+(0.1*COUNTIF('Data-Qtr6'!K38,"N/A")))),"")</f>
        <v/>
      </c>
      <c r="L39" s="119">
        <f>COUNTIF('Data-Qtr6'!C38:K38,"")</f>
        <v>9</v>
      </c>
      <c r="M39" s="74">
        <f>IF('Data-Qtr6'!R38,"",IF(L39&lt;9,1,0))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IF(M40=1,IF('Data-Qtr6'!C39="","",(COUNTIF('Data-Qtr6'!C39,"Yes")+(0.1*COUNTIF('Data-Qtr6'!C39,"N/A")))),"")</f>
        <v/>
      </c>
      <c r="D40" s="172" t="str">
        <f>IF(M40=1,IF(ISBLANK('Data-Qtr6'!D39),"",(COUNTIF('Data-Qtr6'!D39,"Yes")+(0.1*COUNTIF('Data-Qtr6'!D39,"N/A")))),"")</f>
        <v/>
      </c>
      <c r="E40" s="172" t="str">
        <f>IF(M40=1,IF(ISBLANK('Data-Qtr6'!E39),"",(10*COUNTIF('Data-Qtr6'!E39,"Yes, nominated to self-administer")+COUNTIF('Data-Qtr6'!E39,"Yes, nominated NOT to self-administer"))),"")</f>
        <v/>
      </c>
      <c r="F40" s="172" t="str">
        <f>IF(M40=1,IF(ISBLANK('Data-Qtr6'!F39),"",(10*COUNTIF('Data-Qtr6'!F39,"Yes, reported difficulty swallowing medicines")+COUNTIF('Data-Qtr6'!F39,"Yes, reported NO difficulty swallowing medicines"))),"")</f>
        <v/>
      </c>
      <c r="G40" s="168" t="str">
        <f>IF(M40=1,IF('Data-Qtr6'!P39,0.1,IF(ISBLANK('Data-Qtr6'!G39),"",(COUNTIF('Data-Qtr6'!G39,"Yes")+(0.1*COUNTIF('Data-Qtr6'!G39,"N/A"))))),"")</f>
        <v/>
      </c>
      <c r="H40" s="169" t="str">
        <f>IF(M40=1,IF('Data-Qtr6'!Q39,0.1,IF(ISBLANK('Data-Qtr6'!H39),"",((COUNTIF('Data-Qtr6'!H39,"Yes")+(0.1*COUNTIF('Data-Qtr6'!H39,"N/A")))))),"")</f>
        <v/>
      </c>
      <c r="I40" s="173" t="str">
        <f>IF(M40=1,IF(ISBLANK('Data-Qtr6'!I39),"",(COUNTIF('Data-Qtr6'!I39,"Yes")+(0.1*COUNTIF('Data-Qtr6'!I39,"N/A")))),"")</f>
        <v/>
      </c>
      <c r="J40" s="173" t="str">
        <f>IF(M40=1,IF(ISBLANK('Data-Qtr6'!J39),"",(COUNTIF('Data-Qtr6'!J39,"Yes")+(0.1*COUNTIF('Data-Qtr6'!J39,"N/A")))),"")</f>
        <v/>
      </c>
      <c r="K40" s="174" t="str">
        <f>IF(M40=1,IF(ISBLANK('Data-Qtr6'!K39),"",(COUNTIF('Data-Qtr6'!K39,"Yes")+(0.1*COUNTIF('Data-Qtr6'!K39,"N/A")))),"")</f>
        <v/>
      </c>
      <c r="L40" s="119">
        <f>COUNTIF('Data-Qtr6'!C39:K39,"")</f>
        <v>9</v>
      </c>
      <c r="M40" s="74">
        <f>IF('Data-Qtr6'!R39,"",IF(L40&lt;9,1,0))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IF(M41=1,IF('Data-Qtr6'!C40="","",(COUNTIF('Data-Qtr6'!C40,"Yes")+(0.1*COUNTIF('Data-Qtr6'!C40,"N/A")))),"")</f>
        <v/>
      </c>
      <c r="D41" s="172" t="str">
        <f>IF(M41=1,IF(ISBLANK('Data-Qtr6'!D40),"",(COUNTIF('Data-Qtr6'!D40,"Yes")+(0.1*COUNTIF('Data-Qtr6'!D40,"N/A")))),"")</f>
        <v/>
      </c>
      <c r="E41" s="172" t="str">
        <f>IF(M41=1,IF(ISBLANK('Data-Qtr6'!E40),"",(10*COUNTIF('Data-Qtr6'!E40,"Yes, nominated to self-administer")+COUNTIF('Data-Qtr6'!E40,"Yes, nominated NOT to self-administer"))),"")</f>
        <v/>
      </c>
      <c r="F41" s="172" t="str">
        <f>IF(M41=1,IF(ISBLANK('Data-Qtr6'!F40),"",(10*COUNTIF('Data-Qtr6'!F40,"Yes, reported difficulty swallowing medicines")+COUNTIF('Data-Qtr6'!F40,"Yes, reported NO difficulty swallowing medicines"))),"")</f>
        <v/>
      </c>
      <c r="G41" s="168" t="str">
        <f>IF(M41=1,IF('Data-Qtr6'!P40,0.1,IF(ISBLANK('Data-Qtr6'!G40),"",(COUNTIF('Data-Qtr6'!G40,"Yes")+(0.1*COUNTIF('Data-Qtr6'!G40,"N/A"))))),"")</f>
        <v/>
      </c>
      <c r="H41" s="169" t="str">
        <f>IF(M41=1,IF('Data-Qtr6'!Q40,0.1,IF(ISBLANK('Data-Qtr6'!H40),"",((COUNTIF('Data-Qtr6'!H40,"Yes")+(0.1*COUNTIF('Data-Qtr6'!H40,"N/A")))))),"")</f>
        <v/>
      </c>
      <c r="I41" s="173" t="str">
        <f>IF(M41=1,IF(ISBLANK('Data-Qtr6'!I40),"",(COUNTIF('Data-Qtr6'!I40,"Yes")+(0.1*COUNTIF('Data-Qtr6'!I40,"N/A")))),"")</f>
        <v/>
      </c>
      <c r="J41" s="173" t="str">
        <f>IF(M41=1,IF(ISBLANK('Data-Qtr6'!J40),"",(COUNTIF('Data-Qtr6'!J40,"Yes")+(0.1*COUNTIF('Data-Qtr6'!J40,"N/A")))),"")</f>
        <v/>
      </c>
      <c r="K41" s="174" t="str">
        <f>IF(M41=1,IF(ISBLANK('Data-Qtr6'!K40),"",(COUNTIF('Data-Qtr6'!K40,"Yes")+(0.1*COUNTIF('Data-Qtr6'!K40,"N/A")))),"")</f>
        <v/>
      </c>
      <c r="L41" s="119">
        <f>COUNTIF('Data-Qtr6'!C40:K40,"")</f>
        <v>9</v>
      </c>
      <c r="M41" s="74">
        <f>IF('Data-Qtr6'!R40,"",IF(L41&lt;9,1,0))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IF(M42=1,IF('Data-Qtr6'!C41="","",(COUNTIF('Data-Qtr6'!C41,"Yes")+(0.1*COUNTIF('Data-Qtr6'!C41,"N/A")))),"")</f>
        <v/>
      </c>
      <c r="D42" s="172" t="str">
        <f>IF(M42=1,IF(ISBLANK('Data-Qtr6'!D41),"",(COUNTIF('Data-Qtr6'!D41,"Yes")+(0.1*COUNTIF('Data-Qtr6'!D41,"N/A")))),"")</f>
        <v/>
      </c>
      <c r="E42" s="172" t="str">
        <f>IF(M42=1,IF(ISBLANK('Data-Qtr6'!E41),"",(10*COUNTIF('Data-Qtr6'!E41,"Yes, nominated to self-administer")+COUNTIF('Data-Qtr6'!E41,"Yes, nominated NOT to self-administer"))),"")</f>
        <v/>
      </c>
      <c r="F42" s="172" t="str">
        <f>IF(M42=1,IF(ISBLANK('Data-Qtr6'!F41),"",(10*COUNTIF('Data-Qtr6'!F41,"Yes, reported difficulty swallowing medicines")+COUNTIF('Data-Qtr6'!F41,"Yes, reported NO difficulty swallowing medicines"))),"")</f>
        <v/>
      </c>
      <c r="G42" s="168" t="str">
        <f>IF(M42=1,IF('Data-Qtr6'!P41,0.1,IF(ISBLANK('Data-Qtr6'!G41),"",(COUNTIF('Data-Qtr6'!G41,"Yes")+(0.1*COUNTIF('Data-Qtr6'!G41,"N/A"))))),"")</f>
        <v/>
      </c>
      <c r="H42" s="169" t="str">
        <f>IF(M42=1,IF('Data-Qtr6'!Q41,0.1,IF(ISBLANK('Data-Qtr6'!H41),"",((COUNTIF('Data-Qtr6'!H41,"Yes")+(0.1*COUNTIF('Data-Qtr6'!H41,"N/A")))))),"")</f>
        <v/>
      </c>
      <c r="I42" s="173" t="str">
        <f>IF(M42=1,IF(ISBLANK('Data-Qtr6'!I41),"",(COUNTIF('Data-Qtr6'!I41,"Yes")+(0.1*COUNTIF('Data-Qtr6'!I41,"N/A")))),"")</f>
        <v/>
      </c>
      <c r="J42" s="173" t="str">
        <f>IF(M42=1,IF(ISBLANK('Data-Qtr6'!J41),"",(COUNTIF('Data-Qtr6'!J41,"Yes")+(0.1*COUNTIF('Data-Qtr6'!J41,"N/A")))),"")</f>
        <v/>
      </c>
      <c r="K42" s="174" t="str">
        <f>IF(M42=1,IF(ISBLANK('Data-Qtr6'!K41),"",(COUNTIF('Data-Qtr6'!K41,"Yes")+(0.1*COUNTIF('Data-Qtr6'!K41,"N/A")))),"")</f>
        <v/>
      </c>
      <c r="L42" s="119">
        <f>COUNTIF('Data-Qtr6'!C41:K41,"")</f>
        <v>9</v>
      </c>
      <c r="M42" s="74">
        <f>IF('Data-Qtr6'!R41,"",IF(L42&lt;9,1,0))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IF(M43=1,IF('Data-Qtr6'!C42="","",(COUNTIF('Data-Qtr6'!C42,"Yes")+(0.1*COUNTIF('Data-Qtr6'!C42,"N/A")))),"")</f>
        <v/>
      </c>
      <c r="D43" s="172" t="str">
        <f>IF(M43=1,IF(ISBLANK('Data-Qtr6'!D42),"",(COUNTIF('Data-Qtr6'!D42,"Yes")+(0.1*COUNTIF('Data-Qtr6'!D42,"N/A")))),"")</f>
        <v/>
      </c>
      <c r="E43" s="172" t="str">
        <f>IF(M43=1,IF(ISBLANK('Data-Qtr6'!E42),"",(10*COUNTIF('Data-Qtr6'!E42,"Yes, nominated to self-administer")+COUNTIF('Data-Qtr6'!E42,"Yes, nominated NOT to self-administer"))),"")</f>
        <v/>
      </c>
      <c r="F43" s="172" t="str">
        <f>IF(M43=1,IF(ISBLANK('Data-Qtr6'!F42),"",(10*COUNTIF('Data-Qtr6'!F42,"Yes, reported difficulty swallowing medicines")+COUNTIF('Data-Qtr6'!F42,"Yes, reported NO difficulty swallowing medicines"))),"")</f>
        <v/>
      </c>
      <c r="G43" s="168" t="str">
        <f>IF(M43=1,IF('Data-Qtr6'!P42,0.1,IF(ISBLANK('Data-Qtr6'!G42),"",(COUNTIF('Data-Qtr6'!G42,"Yes")+(0.1*COUNTIF('Data-Qtr6'!G42,"N/A"))))),"")</f>
        <v/>
      </c>
      <c r="H43" s="169" t="str">
        <f>IF(M43=1,IF('Data-Qtr6'!Q42,0.1,IF(ISBLANK('Data-Qtr6'!H42),"",((COUNTIF('Data-Qtr6'!H42,"Yes")+(0.1*COUNTIF('Data-Qtr6'!H42,"N/A")))))),"")</f>
        <v/>
      </c>
      <c r="I43" s="173" t="str">
        <f>IF(M43=1,IF(ISBLANK('Data-Qtr6'!I42),"",(COUNTIF('Data-Qtr6'!I42,"Yes")+(0.1*COUNTIF('Data-Qtr6'!I42,"N/A")))),"")</f>
        <v/>
      </c>
      <c r="J43" s="173" t="str">
        <f>IF(M43=1,IF(ISBLANK('Data-Qtr6'!J42),"",(COUNTIF('Data-Qtr6'!J42,"Yes")+(0.1*COUNTIF('Data-Qtr6'!J42,"N/A")))),"")</f>
        <v/>
      </c>
      <c r="K43" s="174" t="str">
        <f>IF(M43=1,IF(ISBLANK('Data-Qtr6'!K42),"",(COUNTIF('Data-Qtr6'!K42,"Yes")+(0.1*COUNTIF('Data-Qtr6'!K42,"N/A")))),"")</f>
        <v/>
      </c>
      <c r="L43" s="119">
        <f>COUNTIF('Data-Qtr6'!C42:K42,"")</f>
        <v>9</v>
      </c>
      <c r="M43" s="74">
        <f>IF('Data-Qtr6'!R42,"",IF(L43&lt;9,1,0))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IF(M44=1,IF('Data-Qtr6'!C43="","",(COUNTIF('Data-Qtr6'!C43,"Yes")+(0.1*COUNTIF('Data-Qtr6'!C43,"N/A")))),"")</f>
        <v/>
      </c>
      <c r="D44" s="172" t="str">
        <f>IF(M44=1,IF(ISBLANK('Data-Qtr6'!D43),"",(COUNTIF('Data-Qtr6'!D43,"Yes")+(0.1*COUNTIF('Data-Qtr6'!D43,"N/A")))),"")</f>
        <v/>
      </c>
      <c r="E44" s="172" t="str">
        <f>IF(M44=1,IF(ISBLANK('Data-Qtr6'!E43),"",(10*COUNTIF('Data-Qtr6'!E43,"Yes, nominated to self-administer")+COUNTIF('Data-Qtr6'!E43,"Yes, nominated NOT to self-administer"))),"")</f>
        <v/>
      </c>
      <c r="F44" s="172" t="str">
        <f>IF(M44=1,IF(ISBLANK('Data-Qtr6'!F43),"",(10*COUNTIF('Data-Qtr6'!F43,"Yes, reported difficulty swallowing medicines")+COUNTIF('Data-Qtr6'!F43,"Yes, reported NO difficulty swallowing medicines"))),"")</f>
        <v/>
      </c>
      <c r="G44" s="168" t="str">
        <f>IF(M44=1,IF('Data-Qtr6'!P43,0.1,IF(ISBLANK('Data-Qtr6'!G43),"",(COUNTIF('Data-Qtr6'!G43,"Yes")+(0.1*COUNTIF('Data-Qtr6'!G43,"N/A"))))),"")</f>
        <v/>
      </c>
      <c r="H44" s="169" t="str">
        <f>IF(M44=1,IF('Data-Qtr6'!Q43,0.1,IF(ISBLANK('Data-Qtr6'!H43),"",((COUNTIF('Data-Qtr6'!H43,"Yes")+(0.1*COUNTIF('Data-Qtr6'!H43,"N/A")))))),"")</f>
        <v/>
      </c>
      <c r="I44" s="173" t="str">
        <f>IF(M44=1,IF(ISBLANK('Data-Qtr6'!I43),"",(COUNTIF('Data-Qtr6'!I43,"Yes")+(0.1*COUNTIF('Data-Qtr6'!I43,"N/A")))),"")</f>
        <v/>
      </c>
      <c r="J44" s="173" t="str">
        <f>IF(M44=1,IF(ISBLANK('Data-Qtr6'!J43),"",(COUNTIF('Data-Qtr6'!J43,"Yes")+(0.1*COUNTIF('Data-Qtr6'!J43,"N/A")))),"")</f>
        <v/>
      </c>
      <c r="K44" s="174" t="str">
        <f>IF(M44=1,IF(ISBLANK('Data-Qtr6'!K43),"",(COUNTIF('Data-Qtr6'!K43,"Yes")+(0.1*COUNTIF('Data-Qtr6'!K43,"N/A")))),"")</f>
        <v/>
      </c>
      <c r="L44" s="119">
        <f>COUNTIF('Data-Qtr6'!C43:K43,"")</f>
        <v>9</v>
      </c>
      <c r="M44" s="74">
        <f>IF('Data-Qtr6'!R43,"",IF(L44&lt;9,1,0))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IF(M45=1,IF('Data-Qtr6'!C44="","",(COUNTIF('Data-Qtr6'!C44,"Yes")+(0.1*COUNTIF('Data-Qtr6'!C44,"N/A")))),"")</f>
        <v/>
      </c>
      <c r="D45" s="172" t="str">
        <f>IF(M45=1,IF(ISBLANK('Data-Qtr6'!D44),"",(COUNTIF('Data-Qtr6'!D44,"Yes")+(0.1*COUNTIF('Data-Qtr6'!D44,"N/A")))),"")</f>
        <v/>
      </c>
      <c r="E45" s="172" t="str">
        <f>IF(M45=1,IF(ISBLANK('Data-Qtr6'!E44),"",(10*COUNTIF('Data-Qtr6'!E44,"Yes, nominated to self-administer")+COUNTIF('Data-Qtr6'!E44,"Yes, nominated NOT to self-administer"))),"")</f>
        <v/>
      </c>
      <c r="F45" s="172" t="str">
        <f>IF(M45=1,IF(ISBLANK('Data-Qtr6'!F44),"",(10*COUNTIF('Data-Qtr6'!F44,"Yes, reported difficulty swallowing medicines")+COUNTIF('Data-Qtr6'!F44,"Yes, reported NO difficulty swallowing medicines"))),"")</f>
        <v/>
      </c>
      <c r="G45" s="168" t="str">
        <f>IF(M45=1,IF('Data-Qtr6'!P44,0.1,IF(ISBLANK('Data-Qtr6'!G44),"",(COUNTIF('Data-Qtr6'!G44,"Yes")+(0.1*COUNTIF('Data-Qtr6'!G44,"N/A"))))),"")</f>
        <v/>
      </c>
      <c r="H45" s="169" t="str">
        <f>IF(M45=1,IF('Data-Qtr6'!Q44,0.1,IF(ISBLANK('Data-Qtr6'!H44),"",((COUNTIF('Data-Qtr6'!H44,"Yes")+(0.1*COUNTIF('Data-Qtr6'!H44,"N/A")))))),"")</f>
        <v/>
      </c>
      <c r="I45" s="173" t="str">
        <f>IF(M45=1,IF(ISBLANK('Data-Qtr6'!I44),"",(COUNTIF('Data-Qtr6'!I44,"Yes")+(0.1*COUNTIF('Data-Qtr6'!I44,"N/A")))),"")</f>
        <v/>
      </c>
      <c r="J45" s="173" t="str">
        <f>IF(M45=1,IF(ISBLANK('Data-Qtr6'!J44),"",(COUNTIF('Data-Qtr6'!J44,"Yes")+(0.1*COUNTIF('Data-Qtr6'!J44,"N/A")))),"")</f>
        <v/>
      </c>
      <c r="K45" s="174" t="str">
        <f>IF(M45=1,IF(ISBLANK('Data-Qtr6'!K44),"",(COUNTIF('Data-Qtr6'!K44,"Yes")+(0.1*COUNTIF('Data-Qtr6'!K44,"N/A")))),"")</f>
        <v/>
      </c>
      <c r="L45" s="119">
        <f>COUNTIF('Data-Qtr6'!C44:K44,"")</f>
        <v>9</v>
      </c>
      <c r="M45" s="74">
        <f>IF('Data-Qtr6'!R44,"",IF(L45&lt;9,1,0))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IF(M46=1,IF('Data-Qtr6'!C45="","",(COUNTIF('Data-Qtr6'!C45,"Yes")+(0.1*COUNTIF('Data-Qtr6'!C45,"N/A")))),"")</f>
        <v/>
      </c>
      <c r="D46" s="172" t="str">
        <f>IF(M46=1,IF(ISBLANK('Data-Qtr6'!D45),"",(COUNTIF('Data-Qtr6'!D45,"Yes")+(0.1*COUNTIF('Data-Qtr6'!D45,"N/A")))),"")</f>
        <v/>
      </c>
      <c r="E46" s="172" t="str">
        <f>IF(M46=1,IF(ISBLANK('Data-Qtr6'!E45),"",(10*COUNTIF('Data-Qtr6'!E45,"Yes, nominated to self-administer")+COUNTIF('Data-Qtr6'!E45,"Yes, nominated NOT to self-administer"))),"")</f>
        <v/>
      </c>
      <c r="F46" s="172" t="str">
        <f>IF(M46=1,IF(ISBLANK('Data-Qtr6'!F45),"",(10*COUNTIF('Data-Qtr6'!F45,"Yes, reported difficulty swallowing medicines")+COUNTIF('Data-Qtr6'!F45,"Yes, reported NO difficulty swallowing medicines"))),"")</f>
        <v/>
      </c>
      <c r="G46" s="168" t="str">
        <f>IF(M46=1,IF('Data-Qtr6'!P45,0.1,IF(ISBLANK('Data-Qtr6'!G45),"",(COUNTIF('Data-Qtr6'!G45,"Yes")+(0.1*COUNTIF('Data-Qtr6'!G45,"N/A"))))),"")</f>
        <v/>
      </c>
      <c r="H46" s="169" t="str">
        <f>IF(M46=1,IF('Data-Qtr6'!Q45,0.1,IF(ISBLANK('Data-Qtr6'!H45),"",((COUNTIF('Data-Qtr6'!H45,"Yes")+(0.1*COUNTIF('Data-Qtr6'!H45,"N/A")))))),"")</f>
        <v/>
      </c>
      <c r="I46" s="173" t="str">
        <f>IF(M46=1,IF(ISBLANK('Data-Qtr6'!I45),"",(COUNTIF('Data-Qtr6'!I45,"Yes")+(0.1*COUNTIF('Data-Qtr6'!I45,"N/A")))),"")</f>
        <v/>
      </c>
      <c r="J46" s="173" t="str">
        <f>IF(M46=1,IF(ISBLANK('Data-Qtr6'!J45),"",(COUNTIF('Data-Qtr6'!J45,"Yes")+(0.1*COUNTIF('Data-Qtr6'!J45,"N/A")))),"")</f>
        <v/>
      </c>
      <c r="K46" s="174" t="str">
        <f>IF(M46=1,IF(ISBLANK('Data-Qtr6'!K45),"",(COUNTIF('Data-Qtr6'!K45,"Yes")+(0.1*COUNTIF('Data-Qtr6'!K45,"N/A")))),"")</f>
        <v/>
      </c>
      <c r="L46" s="148">
        <f>COUNTIF('Data-Qtr6'!C45:K45,"")</f>
        <v>9</v>
      </c>
      <c r="M46" s="74">
        <f>IF('Data-Qtr6'!R45,"",IF(L46&lt;9,1,0))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IF(M47=1,IF('Data-Qtr6'!C46="","",(COUNTIF('Data-Qtr6'!C46,"Yes")+(0.1*COUNTIF('Data-Qtr6'!C46,"N/A")))),"")</f>
        <v/>
      </c>
      <c r="D47" s="172" t="str">
        <f>IF(M47=1,IF(ISBLANK('Data-Qtr6'!D46),"",(COUNTIF('Data-Qtr6'!D46,"Yes")+(0.1*COUNTIF('Data-Qtr6'!D46,"N/A")))),"")</f>
        <v/>
      </c>
      <c r="E47" s="172" t="str">
        <f>IF(M47=1,IF(ISBLANK('Data-Qtr6'!E46),"",(10*COUNTIF('Data-Qtr6'!E46,"Yes, nominated to self-administer")+COUNTIF('Data-Qtr6'!E46,"Yes, nominated NOT to self-administer"))),"")</f>
        <v/>
      </c>
      <c r="F47" s="172" t="str">
        <f>IF(M47=1,IF(ISBLANK('Data-Qtr6'!F46),"",(10*COUNTIF('Data-Qtr6'!F46,"Yes, reported difficulty swallowing medicines")+COUNTIF('Data-Qtr6'!F46,"Yes, reported NO difficulty swallowing medicines"))),"")</f>
        <v/>
      </c>
      <c r="G47" s="168" t="str">
        <f>IF(M47=1,IF('Data-Qtr6'!P46,0.1,IF(ISBLANK('Data-Qtr6'!G46),"",(COUNTIF('Data-Qtr6'!G46,"Yes")+(0.1*COUNTIF('Data-Qtr6'!G46,"N/A"))))),"")</f>
        <v/>
      </c>
      <c r="H47" s="169" t="str">
        <f>IF(M47=1,IF('Data-Qtr6'!Q46,0.1,IF(ISBLANK('Data-Qtr6'!H46),"",((COUNTIF('Data-Qtr6'!H46,"Yes")+(0.1*COUNTIF('Data-Qtr6'!H46,"N/A")))))),"")</f>
        <v/>
      </c>
      <c r="I47" s="173" t="str">
        <f>IF(M47=1,IF(ISBLANK('Data-Qtr6'!I46),"",(COUNTIF('Data-Qtr6'!I46,"Yes")+(0.1*COUNTIF('Data-Qtr6'!I46,"N/A")))),"")</f>
        <v/>
      </c>
      <c r="J47" s="173" t="str">
        <f>IF(M47=1,IF(ISBLANK('Data-Qtr6'!J46),"",(COUNTIF('Data-Qtr6'!J46,"Yes")+(0.1*COUNTIF('Data-Qtr6'!J46,"N/A")))),"")</f>
        <v/>
      </c>
      <c r="K47" s="174" t="str">
        <f>IF(M47=1,IF(ISBLANK('Data-Qtr6'!K46),"",(COUNTIF('Data-Qtr6'!K46,"Yes")+(0.1*COUNTIF('Data-Qtr6'!K46,"N/A")))),"")</f>
        <v/>
      </c>
      <c r="L47" s="119">
        <f>COUNTIF('Data-Qtr6'!C46:K46,"")</f>
        <v>9</v>
      </c>
      <c r="M47" s="74">
        <f>IF('Data-Qtr6'!R46,"",IF(L47&lt;9,1,0))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IF(M48=1,IF('Data-Qtr6'!C47="","",(COUNTIF('Data-Qtr6'!C47,"Yes")+(0.1*COUNTIF('Data-Qtr6'!C47,"N/A")))),"")</f>
        <v/>
      </c>
      <c r="D48" s="172" t="str">
        <f>IF(M48=1,IF(ISBLANK('Data-Qtr6'!D47),"",(COUNTIF('Data-Qtr6'!D47,"Yes")+(0.1*COUNTIF('Data-Qtr6'!D47,"N/A")))),"")</f>
        <v/>
      </c>
      <c r="E48" s="172" t="str">
        <f>IF(M48=1,IF(ISBLANK('Data-Qtr6'!E47),"",(10*COUNTIF('Data-Qtr6'!E47,"Yes, nominated to self-administer")+COUNTIF('Data-Qtr6'!E47,"Yes, nominated NOT to self-administer"))),"")</f>
        <v/>
      </c>
      <c r="F48" s="172" t="str">
        <f>IF(M48=1,IF(ISBLANK('Data-Qtr6'!F47),"",(10*COUNTIF('Data-Qtr6'!F47,"Yes, reported difficulty swallowing medicines")+COUNTIF('Data-Qtr6'!F47,"Yes, reported NO difficulty swallowing medicines"))),"")</f>
        <v/>
      </c>
      <c r="G48" s="168" t="str">
        <f>IF(M48=1,IF('Data-Qtr6'!P47,0.1,IF(ISBLANK('Data-Qtr6'!G47),"",(COUNTIF('Data-Qtr6'!G47,"Yes")+(0.1*COUNTIF('Data-Qtr6'!G47,"N/A"))))),"")</f>
        <v/>
      </c>
      <c r="H48" s="169" t="str">
        <f>IF(M48=1,IF('Data-Qtr6'!Q47,0.1,IF(ISBLANK('Data-Qtr6'!H47),"",((COUNTIF('Data-Qtr6'!H47,"Yes")+(0.1*COUNTIF('Data-Qtr6'!H47,"N/A")))))),"")</f>
        <v/>
      </c>
      <c r="I48" s="173" t="str">
        <f>IF(M48=1,IF(ISBLANK('Data-Qtr6'!I47),"",(COUNTIF('Data-Qtr6'!I47,"Yes")+(0.1*COUNTIF('Data-Qtr6'!I47,"N/A")))),"")</f>
        <v/>
      </c>
      <c r="J48" s="173" t="str">
        <f>IF(M48=1,IF(ISBLANK('Data-Qtr6'!J47),"",(COUNTIF('Data-Qtr6'!J47,"Yes")+(0.1*COUNTIF('Data-Qtr6'!J47,"N/A")))),"")</f>
        <v/>
      </c>
      <c r="K48" s="174" t="str">
        <f>IF(M48=1,IF(ISBLANK('Data-Qtr6'!K47),"",(COUNTIF('Data-Qtr6'!K47,"Yes")+(0.1*COUNTIF('Data-Qtr6'!K47,"N/A")))),"")</f>
        <v/>
      </c>
      <c r="L48" s="119">
        <f>COUNTIF('Data-Qtr6'!C47:K47,"")</f>
        <v>9</v>
      </c>
      <c r="M48" s="74">
        <f>IF('Data-Qtr6'!R47,"",IF(L48&lt;9,1,0))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IF(M49=1,IF('Data-Qtr6'!C48="","",(COUNTIF('Data-Qtr6'!C48,"Yes")+(0.1*COUNTIF('Data-Qtr6'!C48,"N/A")))),"")</f>
        <v/>
      </c>
      <c r="D49" s="172" t="str">
        <f>IF(M49=1,IF(ISBLANK('Data-Qtr6'!D48),"",(COUNTIF('Data-Qtr6'!D48,"Yes")+(0.1*COUNTIF('Data-Qtr6'!D48,"N/A")))),"")</f>
        <v/>
      </c>
      <c r="E49" s="172" t="str">
        <f>IF(M49=1,IF(ISBLANK('Data-Qtr6'!E48),"",(10*COUNTIF('Data-Qtr6'!E48,"Yes, nominated to self-administer")+COUNTIF('Data-Qtr6'!E48,"Yes, nominated NOT to self-administer"))),"")</f>
        <v/>
      </c>
      <c r="F49" s="172" t="str">
        <f>IF(M49=1,IF(ISBLANK('Data-Qtr6'!F48),"",(10*COUNTIF('Data-Qtr6'!F48,"Yes, reported difficulty swallowing medicines")+COUNTIF('Data-Qtr6'!F48,"Yes, reported NO difficulty swallowing medicines"))),"")</f>
        <v/>
      </c>
      <c r="G49" s="168" t="str">
        <f>IF(M49=1,IF('Data-Qtr6'!P48,0.1,IF(ISBLANK('Data-Qtr6'!G48),"",(COUNTIF('Data-Qtr6'!G48,"Yes")+(0.1*COUNTIF('Data-Qtr6'!G48,"N/A"))))),"")</f>
        <v/>
      </c>
      <c r="H49" s="169" t="str">
        <f>IF(M49=1,IF('Data-Qtr6'!Q48,0.1,IF(ISBLANK('Data-Qtr6'!H48),"",((COUNTIF('Data-Qtr6'!H48,"Yes")+(0.1*COUNTIF('Data-Qtr6'!H48,"N/A")))))),"")</f>
        <v/>
      </c>
      <c r="I49" s="173" t="str">
        <f>IF(M49=1,IF(ISBLANK('Data-Qtr6'!I48),"",(COUNTIF('Data-Qtr6'!I48,"Yes")+(0.1*COUNTIF('Data-Qtr6'!I48,"N/A")))),"")</f>
        <v/>
      </c>
      <c r="J49" s="173" t="str">
        <f>IF(M49=1,IF(ISBLANK('Data-Qtr6'!J48),"",(COUNTIF('Data-Qtr6'!J48,"Yes")+(0.1*COUNTIF('Data-Qtr6'!J48,"N/A")))),"")</f>
        <v/>
      </c>
      <c r="K49" s="174" t="str">
        <f>IF(M49=1,IF(ISBLANK('Data-Qtr6'!K48),"",(COUNTIF('Data-Qtr6'!K48,"Yes")+(0.1*COUNTIF('Data-Qtr6'!K48,"N/A")))),"")</f>
        <v/>
      </c>
      <c r="L49" s="119">
        <f>COUNTIF('Data-Qtr6'!C48:K48,"")</f>
        <v>9</v>
      </c>
      <c r="M49" s="74">
        <f>IF('Data-Qtr6'!R48,"",IF(L49&lt;9,1,0))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IF(M50=1,IF('Data-Qtr6'!C49="","",(COUNTIF('Data-Qtr6'!C49,"Yes")+(0.1*COUNTIF('Data-Qtr6'!C49,"N/A")))),"")</f>
        <v/>
      </c>
      <c r="D50" s="172" t="str">
        <f>IF(M50=1,IF(ISBLANK('Data-Qtr6'!D49),"",(COUNTIF('Data-Qtr6'!D49,"Yes")+(0.1*COUNTIF('Data-Qtr6'!D49,"N/A")))),"")</f>
        <v/>
      </c>
      <c r="E50" s="172" t="str">
        <f>IF(M50=1,IF(ISBLANK('Data-Qtr6'!E49),"",(10*COUNTIF('Data-Qtr6'!E49,"Yes, nominated to self-administer")+COUNTIF('Data-Qtr6'!E49,"Yes, nominated NOT to self-administer"))),"")</f>
        <v/>
      </c>
      <c r="F50" s="172" t="str">
        <f>IF(M50=1,IF(ISBLANK('Data-Qtr6'!F49),"",(10*COUNTIF('Data-Qtr6'!F49,"Yes, reported difficulty swallowing medicines")+COUNTIF('Data-Qtr6'!F49,"Yes, reported NO difficulty swallowing medicines"))),"")</f>
        <v/>
      </c>
      <c r="G50" s="168" t="str">
        <f>IF(M50=1,IF('Data-Qtr6'!P49,0.1,IF(ISBLANK('Data-Qtr6'!G49),"",(COUNTIF('Data-Qtr6'!G49,"Yes")+(0.1*COUNTIF('Data-Qtr6'!G49,"N/A"))))),"")</f>
        <v/>
      </c>
      <c r="H50" s="169" t="str">
        <f>IF(M50=1,IF('Data-Qtr6'!Q49,0.1,IF(ISBLANK('Data-Qtr6'!H49),"",((COUNTIF('Data-Qtr6'!H49,"Yes")+(0.1*COUNTIF('Data-Qtr6'!H49,"N/A")))))),"")</f>
        <v/>
      </c>
      <c r="I50" s="173" t="str">
        <f>IF(M50=1,IF(ISBLANK('Data-Qtr6'!I49),"",(COUNTIF('Data-Qtr6'!I49,"Yes")+(0.1*COUNTIF('Data-Qtr6'!I49,"N/A")))),"")</f>
        <v/>
      </c>
      <c r="J50" s="173" t="str">
        <f>IF(M50=1,IF(ISBLANK('Data-Qtr6'!J49),"",(COUNTIF('Data-Qtr6'!J49,"Yes")+(0.1*COUNTIF('Data-Qtr6'!J49,"N/A")))),"")</f>
        <v/>
      </c>
      <c r="K50" s="174" t="str">
        <f>IF(M50=1,IF(ISBLANK('Data-Qtr6'!K49),"",(COUNTIF('Data-Qtr6'!K49,"Yes")+(0.1*COUNTIF('Data-Qtr6'!K49,"N/A")))),"")</f>
        <v/>
      </c>
      <c r="L50" s="119">
        <f>COUNTIF('Data-Qtr6'!C49:K49,"")</f>
        <v>9</v>
      </c>
      <c r="M50" s="74">
        <f>IF('Data-Qtr6'!R49,"",IF(L50&lt;9,1,0))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IF(M51=1,IF('Data-Qtr6'!C50="","",(COUNTIF('Data-Qtr6'!C50,"Yes")+(0.1*COUNTIF('Data-Qtr6'!C50,"N/A")))),"")</f>
        <v/>
      </c>
      <c r="D51" s="172" t="str">
        <f>IF(M51=1,IF(ISBLANK('Data-Qtr6'!D50),"",(COUNTIF('Data-Qtr6'!D50,"Yes")+(0.1*COUNTIF('Data-Qtr6'!D50,"N/A")))),"")</f>
        <v/>
      </c>
      <c r="E51" s="172" t="str">
        <f>IF(M51=1,IF(ISBLANK('Data-Qtr6'!E50),"",(10*COUNTIF('Data-Qtr6'!E50,"Yes, nominated to self-administer")+COUNTIF('Data-Qtr6'!E50,"Yes, nominated NOT to self-administer"))),"")</f>
        <v/>
      </c>
      <c r="F51" s="172" t="str">
        <f>IF(M51=1,IF(ISBLANK('Data-Qtr6'!F50),"",(10*COUNTIF('Data-Qtr6'!F50,"Yes, reported difficulty swallowing medicines")+COUNTIF('Data-Qtr6'!F50,"Yes, reported NO difficulty swallowing medicines"))),"")</f>
        <v/>
      </c>
      <c r="G51" s="168" t="str">
        <f>IF(M51=1,IF('Data-Qtr6'!P50,0.1,IF(ISBLANK('Data-Qtr6'!G50),"",(COUNTIF('Data-Qtr6'!G50,"Yes")+(0.1*COUNTIF('Data-Qtr6'!G50,"N/A"))))),"")</f>
        <v/>
      </c>
      <c r="H51" s="169" t="str">
        <f>IF(M51=1,IF('Data-Qtr6'!Q50,0.1,IF(ISBLANK('Data-Qtr6'!H50),"",((COUNTIF('Data-Qtr6'!H50,"Yes")+(0.1*COUNTIF('Data-Qtr6'!H50,"N/A")))))),"")</f>
        <v/>
      </c>
      <c r="I51" s="173" t="str">
        <f>IF(M51=1,IF(ISBLANK('Data-Qtr6'!I50),"",(COUNTIF('Data-Qtr6'!I50,"Yes")+(0.1*COUNTIF('Data-Qtr6'!I50,"N/A")))),"")</f>
        <v/>
      </c>
      <c r="J51" s="173" t="str">
        <f>IF(M51=1,IF(ISBLANK('Data-Qtr6'!J50),"",(COUNTIF('Data-Qtr6'!J50,"Yes")+(0.1*COUNTIF('Data-Qtr6'!J50,"N/A")))),"")</f>
        <v/>
      </c>
      <c r="K51" s="174" t="str">
        <f>IF(M51=1,IF(ISBLANK('Data-Qtr6'!K50),"",(COUNTIF('Data-Qtr6'!K50,"Yes")+(0.1*COUNTIF('Data-Qtr6'!K50,"N/A")))),"")</f>
        <v/>
      </c>
      <c r="L51" s="119">
        <f>COUNTIF('Data-Qtr6'!C50:K50,"")</f>
        <v>9</v>
      </c>
      <c r="M51" s="74">
        <f>IF('Data-Qtr6'!R50,"",IF(L51&lt;9,1,0))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IF(M52=1,IF('Data-Qtr6'!C51="","",(COUNTIF('Data-Qtr6'!C51,"Yes")+(0.1*COUNTIF('Data-Qtr6'!C51,"N/A")))),"")</f>
        <v/>
      </c>
      <c r="D52" s="172" t="str">
        <f>IF(M52=1,IF(ISBLANK('Data-Qtr6'!D51),"",(COUNTIF('Data-Qtr6'!D51,"Yes")+(0.1*COUNTIF('Data-Qtr6'!D51,"N/A")))),"")</f>
        <v/>
      </c>
      <c r="E52" s="172" t="str">
        <f>IF(M52=1,IF(ISBLANK('Data-Qtr6'!E51),"",(10*COUNTIF('Data-Qtr6'!E51,"Yes, nominated to self-administer")+COUNTIF('Data-Qtr6'!E51,"Yes, nominated NOT to self-administer"))),"")</f>
        <v/>
      </c>
      <c r="F52" s="172" t="str">
        <f>IF(M52=1,IF(ISBLANK('Data-Qtr6'!F51),"",(10*COUNTIF('Data-Qtr6'!F51,"Yes, reported difficulty swallowing medicines")+COUNTIF('Data-Qtr6'!F51,"Yes, reported NO difficulty swallowing medicines"))),"")</f>
        <v/>
      </c>
      <c r="G52" s="168" t="str">
        <f>IF(M52=1,IF('Data-Qtr6'!P51,0.1,IF(ISBLANK('Data-Qtr6'!G51),"",(COUNTIF('Data-Qtr6'!G51,"Yes")+(0.1*COUNTIF('Data-Qtr6'!G51,"N/A"))))),"")</f>
        <v/>
      </c>
      <c r="H52" s="169" t="str">
        <f>IF(M52=1,IF('Data-Qtr6'!Q51,0.1,IF(ISBLANK('Data-Qtr6'!H51),"",((COUNTIF('Data-Qtr6'!H51,"Yes")+(0.1*COUNTIF('Data-Qtr6'!H51,"N/A")))))),"")</f>
        <v/>
      </c>
      <c r="I52" s="173" t="str">
        <f>IF(M52=1,IF(ISBLANK('Data-Qtr6'!I51),"",(COUNTIF('Data-Qtr6'!I51,"Yes")+(0.1*COUNTIF('Data-Qtr6'!I51,"N/A")))),"")</f>
        <v/>
      </c>
      <c r="J52" s="173" t="str">
        <f>IF(M52=1,IF(ISBLANK('Data-Qtr6'!J51),"",(COUNTIF('Data-Qtr6'!J51,"Yes")+(0.1*COUNTIF('Data-Qtr6'!J51,"N/A")))),"")</f>
        <v/>
      </c>
      <c r="K52" s="174" t="str">
        <f>IF(M52=1,IF(ISBLANK('Data-Qtr6'!K51),"",(COUNTIF('Data-Qtr6'!K51,"Yes")+(0.1*COUNTIF('Data-Qtr6'!K51,"N/A")))),"")</f>
        <v/>
      </c>
      <c r="L52" s="119">
        <f>COUNTIF('Data-Qtr6'!C51:K51,"")</f>
        <v>9</v>
      </c>
      <c r="M52" s="74">
        <f>IF('Data-Qtr6'!R51,"",IF(L52&lt;9,1,0))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IF(M53=1,IF('Data-Qtr6'!C52="","",(COUNTIF('Data-Qtr6'!C52,"Yes")+(0.1*COUNTIF('Data-Qtr6'!C52,"N/A")))),"")</f>
        <v/>
      </c>
      <c r="D53" s="172" t="str">
        <f>IF(M53=1,IF(ISBLANK('Data-Qtr6'!D52),"",(COUNTIF('Data-Qtr6'!D52,"Yes")+(0.1*COUNTIF('Data-Qtr6'!D52,"N/A")))),"")</f>
        <v/>
      </c>
      <c r="E53" s="172" t="str">
        <f>IF(M53=1,IF(ISBLANK('Data-Qtr6'!E52),"",(10*COUNTIF('Data-Qtr6'!E52,"Yes, nominated to self-administer")+COUNTIF('Data-Qtr6'!E52,"Yes, nominated NOT to self-administer"))),"")</f>
        <v/>
      </c>
      <c r="F53" s="172" t="str">
        <f>IF(M53=1,IF(ISBLANK('Data-Qtr6'!F52),"",(10*COUNTIF('Data-Qtr6'!F52,"Yes, reported difficulty swallowing medicines")+COUNTIF('Data-Qtr6'!F52,"Yes, reported NO difficulty swallowing medicines"))),"")</f>
        <v/>
      </c>
      <c r="G53" s="168" t="str">
        <f>IF(M53=1,IF('Data-Qtr6'!P52,0.1,IF(ISBLANK('Data-Qtr6'!G52),"",(COUNTIF('Data-Qtr6'!G52,"Yes")+(0.1*COUNTIF('Data-Qtr6'!G52,"N/A"))))),"")</f>
        <v/>
      </c>
      <c r="H53" s="169" t="str">
        <f>IF(M53=1,IF('Data-Qtr6'!Q52,0.1,IF(ISBLANK('Data-Qtr6'!H52),"",((COUNTIF('Data-Qtr6'!H52,"Yes")+(0.1*COUNTIF('Data-Qtr6'!H52,"N/A")))))),"")</f>
        <v/>
      </c>
      <c r="I53" s="173" t="str">
        <f>IF(M53=1,IF(ISBLANK('Data-Qtr6'!I52),"",(COUNTIF('Data-Qtr6'!I52,"Yes")+(0.1*COUNTIF('Data-Qtr6'!I52,"N/A")))),"")</f>
        <v/>
      </c>
      <c r="J53" s="173" t="str">
        <f>IF(M53=1,IF(ISBLANK('Data-Qtr6'!J52),"",(COUNTIF('Data-Qtr6'!J52,"Yes")+(0.1*COUNTIF('Data-Qtr6'!J52,"N/A")))),"")</f>
        <v/>
      </c>
      <c r="K53" s="174" t="str">
        <f>IF(M53=1,IF(ISBLANK('Data-Qtr6'!K52),"",(COUNTIF('Data-Qtr6'!K52,"Yes")+(0.1*COUNTIF('Data-Qtr6'!K52,"N/A")))),"")</f>
        <v/>
      </c>
      <c r="L53" s="119">
        <f>COUNTIF('Data-Qtr6'!C52:K52,"")</f>
        <v>9</v>
      </c>
      <c r="M53" s="74">
        <f>IF('Data-Qtr6'!R52,"",IF(L53&lt;9,1,0))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IF(M54=1,IF('Data-Qtr6'!C53="","",(COUNTIF('Data-Qtr6'!C53,"Yes")+(0.1*COUNTIF('Data-Qtr6'!C53,"N/A")))),"")</f>
        <v/>
      </c>
      <c r="D54" s="172" t="str">
        <f>IF(M54=1,IF(ISBLANK('Data-Qtr6'!D53),"",(COUNTIF('Data-Qtr6'!D53,"Yes")+(0.1*COUNTIF('Data-Qtr6'!D53,"N/A")))),"")</f>
        <v/>
      </c>
      <c r="E54" s="172" t="str">
        <f>IF(M54=1,IF(ISBLANK('Data-Qtr6'!E53),"",(10*COUNTIF('Data-Qtr6'!E53,"Yes, nominated to self-administer")+COUNTIF('Data-Qtr6'!E53,"Yes, nominated NOT to self-administer"))),"")</f>
        <v/>
      </c>
      <c r="F54" s="172" t="str">
        <f>IF(M54=1,IF(ISBLANK('Data-Qtr6'!F53),"",(10*COUNTIF('Data-Qtr6'!F53,"Yes, reported difficulty swallowing medicines")+COUNTIF('Data-Qtr6'!F53,"Yes, reported NO difficulty swallowing medicines"))),"")</f>
        <v/>
      </c>
      <c r="G54" s="168" t="str">
        <f>IF(M54=1,IF('Data-Qtr6'!P53,0.1,IF(ISBLANK('Data-Qtr6'!G53),"",(COUNTIF('Data-Qtr6'!G53,"Yes")+(0.1*COUNTIF('Data-Qtr6'!G53,"N/A"))))),"")</f>
        <v/>
      </c>
      <c r="H54" s="169" t="str">
        <f>IF(M54=1,IF('Data-Qtr6'!Q53,0.1,IF(ISBLANK('Data-Qtr6'!H53),"",((COUNTIF('Data-Qtr6'!H53,"Yes")+(0.1*COUNTIF('Data-Qtr6'!H53,"N/A")))))),"")</f>
        <v/>
      </c>
      <c r="I54" s="173" t="str">
        <f>IF(M54=1,IF(ISBLANK('Data-Qtr6'!I53),"",(COUNTIF('Data-Qtr6'!I53,"Yes")+(0.1*COUNTIF('Data-Qtr6'!I53,"N/A")))),"")</f>
        <v/>
      </c>
      <c r="J54" s="173" t="str">
        <f>IF(M54=1,IF(ISBLANK('Data-Qtr6'!J53),"",(COUNTIF('Data-Qtr6'!J53,"Yes")+(0.1*COUNTIF('Data-Qtr6'!J53,"N/A")))),"")</f>
        <v/>
      </c>
      <c r="K54" s="174" t="str">
        <f>IF(M54=1,IF(ISBLANK('Data-Qtr6'!K53),"",(COUNTIF('Data-Qtr6'!K53,"Yes")+(0.1*COUNTIF('Data-Qtr6'!K53,"N/A")))),"")</f>
        <v/>
      </c>
      <c r="L54" s="119">
        <f>COUNTIF('Data-Qtr6'!C53:K53,"")</f>
        <v>9</v>
      </c>
      <c r="M54" s="74">
        <f>IF('Data-Qtr6'!R53,"",IF(L54&lt;9,1,0))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IF(M55=1,IF('Data-Qtr6'!C54="","",(COUNTIF('Data-Qtr6'!C54,"Yes")+(0.1*COUNTIF('Data-Qtr6'!C54,"N/A")))),"")</f>
        <v/>
      </c>
      <c r="D55" s="172" t="str">
        <f>IF(M55=1,IF(ISBLANK('Data-Qtr6'!D54),"",(COUNTIF('Data-Qtr6'!D54,"Yes")+(0.1*COUNTIF('Data-Qtr6'!D54,"N/A")))),"")</f>
        <v/>
      </c>
      <c r="E55" s="172" t="str">
        <f>IF(M55=1,IF(ISBLANK('Data-Qtr6'!E54),"",(10*COUNTIF('Data-Qtr6'!E54,"Yes, nominated to self-administer")+COUNTIF('Data-Qtr6'!E54,"Yes, nominated NOT to self-administer"))),"")</f>
        <v/>
      </c>
      <c r="F55" s="172" t="str">
        <f>IF(M55=1,IF(ISBLANK('Data-Qtr6'!F54),"",(10*COUNTIF('Data-Qtr6'!F54,"Yes, reported difficulty swallowing medicines")+COUNTIF('Data-Qtr6'!F54,"Yes, reported NO difficulty swallowing medicines"))),"")</f>
        <v/>
      </c>
      <c r="G55" s="168" t="str">
        <f>IF(M55=1,IF('Data-Qtr6'!P54,0.1,IF(ISBLANK('Data-Qtr6'!G54),"",(COUNTIF('Data-Qtr6'!G54,"Yes")+(0.1*COUNTIF('Data-Qtr6'!G54,"N/A"))))),"")</f>
        <v/>
      </c>
      <c r="H55" s="169" t="str">
        <f>IF(M55=1,IF('Data-Qtr6'!Q54,0.1,IF(ISBLANK('Data-Qtr6'!H54),"",((COUNTIF('Data-Qtr6'!H54,"Yes")+(0.1*COUNTIF('Data-Qtr6'!H54,"N/A")))))),"")</f>
        <v/>
      </c>
      <c r="I55" s="173" t="str">
        <f>IF(M55=1,IF(ISBLANK('Data-Qtr6'!I54),"",(COUNTIF('Data-Qtr6'!I54,"Yes")+(0.1*COUNTIF('Data-Qtr6'!I54,"N/A")))),"")</f>
        <v/>
      </c>
      <c r="J55" s="173" t="str">
        <f>IF(M55=1,IF(ISBLANK('Data-Qtr6'!J54),"",(COUNTIF('Data-Qtr6'!J54,"Yes")+(0.1*COUNTIF('Data-Qtr6'!J54,"N/A")))),"")</f>
        <v/>
      </c>
      <c r="K55" s="174" t="str">
        <f>IF(M55=1,IF(ISBLANK('Data-Qtr6'!K54),"",(COUNTIF('Data-Qtr6'!K54,"Yes")+(0.1*COUNTIF('Data-Qtr6'!K54,"N/A")))),"")</f>
        <v/>
      </c>
      <c r="L55" s="119">
        <f>COUNTIF('Data-Qtr6'!C54:K54,"")</f>
        <v>9</v>
      </c>
      <c r="M55" s="74">
        <f>IF('Data-Qtr6'!R54,"",IF(L55&lt;9,1,0))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IF(M56=1,IF('Data-Qtr6'!C55="","",(COUNTIF('Data-Qtr6'!C55,"Yes")+(0.1*COUNTIF('Data-Qtr6'!C55,"N/A")))),"")</f>
        <v/>
      </c>
      <c r="D56" s="172" t="str">
        <f>IF(M56=1,IF(ISBLANK('Data-Qtr6'!D55),"",(COUNTIF('Data-Qtr6'!D55,"Yes")+(0.1*COUNTIF('Data-Qtr6'!D55,"N/A")))),"")</f>
        <v/>
      </c>
      <c r="E56" s="172" t="str">
        <f>IF(M56=1,IF(ISBLANK('Data-Qtr6'!E55),"",(10*COUNTIF('Data-Qtr6'!E55,"Yes, nominated to self-administer")+COUNTIF('Data-Qtr6'!E55,"Yes, nominated NOT to self-administer"))),"")</f>
        <v/>
      </c>
      <c r="F56" s="172" t="str">
        <f>IF(M56=1,IF(ISBLANK('Data-Qtr6'!F55),"",(10*COUNTIF('Data-Qtr6'!F55,"Yes, reported difficulty swallowing medicines")+COUNTIF('Data-Qtr6'!F55,"Yes, reported NO difficulty swallowing medicines"))),"")</f>
        <v/>
      </c>
      <c r="G56" s="168" t="str">
        <f>IF(M56=1,IF('Data-Qtr6'!P55,0.1,IF(ISBLANK('Data-Qtr6'!G55),"",(COUNTIF('Data-Qtr6'!G55,"Yes")+(0.1*COUNTIF('Data-Qtr6'!G55,"N/A"))))),"")</f>
        <v/>
      </c>
      <c r="H56" s="169" t="str">
        <f>IF(M56=1,IF('Data-Qtr6'!Q55,0.1,IF(ISBLANK('Data-Qtr6'!H55),"",((COUNTIF('Data-Qtr6'!H55,"Yes")+(0.1*COUNTIF('Data-Qtr6'!H55,"N/A")))))),"")</f>
        <v/>
      </c>
      <c r="I56" s="173" t="str">
        <f>IF(M56=1,IF(ISBLANK('Data-Qtr6'!I55),"",(COUNTIF('Data-Qtr6'!I55,"Yes")+(0.1*COUNTIF('Data-Qtr6'!I55,"N/A")))),"")</f>
        <v/>
      </c>
      <c r="J56" s="173" t="str">
        <f>IF(M56=1,IF(ISBLANK('Data-Qtr6'!J55),"",(COUNTIF('Data-Qtr6'!J55,"Yes")+(0.1*COUNTIF('Data-Qtr6'!J55,"N/A")))),"")</f>
        <v/>
      </c>
      <c r="K56" s="174" t="str">
        <f>IF(M56=1,IF(ISBLANK('Data-Qtr6'!K55),"",(COUNTIF('Data-Qtr6'!K55,"Yes")+(0.1*COUNTIF('Data-Qtr6'!K55,"N/A")))),"")</f>
        <v/>
      </c>
      <c r="L56" s="148">
        <f>COUNTIF('Data-Qtr6'!C55:K55,"")</f>
        <v>9</v>
      </c>
      <c r="M56" s="74">
        <f>IF('Data-Qtr6'!R55,"",IF(L56&lt;9,1,0))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IF(M57=1,IF('Data-Qtr6'!C56="","",(COUNTIF('Data-Qtr6'!C56,"Yes")+(0.1*COUNTIF('Data-Qtr6'!C56,"N/A")))),"")</f>
        <v/>
      </c>
      <c r="D57" s="172" t="str">
        <f>IF(M57=1,IF(ISBLANK('Data-Qtr6'!D56),"",(COUNTIF('Data-Qtr6'!D56,"Yes")+(0.1*COUNTIF('Data-Qtr6'!D56,"N/A")))),"")</f>
        <v/>
      </c>
      <c r="E57" s="172" t="str">
        <f>IF(M57=1,IF(ISBLANK('Data-Qtr6'!E56),"",(10*COUNTIF('Data-Qtr6'!E56,"Yes, nominated to self-administer")+COUNTIF('Data-Qtr6'!E56,"Yes, nominated NOT to self-administer"))),"")</f>
        <v/>
      </c>
      <c r="F57" s="172" t="str">
        <f>IF(M57=1,IF(ISBLANK('Data-Qtr6'!F56),"",(10*COUNTIF('Data-Qtr6'!F56,"Yes, reported difficulty swallowing medicines")+COUNTIF('Data-Qtr6'!F56,"Yes, reported NO difficulty swallowing medicines"))),"")</f>
        <v/>
      </c>
      <c r="G57" s="168" t="str">
        <f>IF(M57=1,IF('Data-Qtr6'!P56,0.1,IF(ISBLANK('Data-Qtr6'!G56),"",(COUNTIF('Data-Qtr6'!G56,"Yes")+(0.1*COUNTIF('Data-Qtr6'!G56,"N/A"))))),"")</f>
        <v/>
      </c>
      <c r="H57" s="169" t="str">
        <f>IF(M57=1,IF('Data-Qtr6'!Q56,0.1,IF(ISBLANK('Data-Qtr6'!H56),"",((COUNTIF('Data-Qtr6'!H56,"Yes")+(0.1*COUNTIF('Data-Qtr6'!H56,"N/A")))))),"")</f>
        <v/>
      </c>
      <c r="I57" s="173" t="str">
        <f>IF(M57=1,IF(ISBLANK('Data-Qtr6'!I56),"",(COUNTIF('Data-Qtr6'!I56,"Yes")+(0.1*COUNTIF('Data-Qtr6'!I56,"N/A")))),"")</f>
        <v/>
      </c>
      <c r="J57" s="173" t="str">
        <f>IF(M57=1,IF(ISBLANK('Data-Qtr6'!J56),"",(COUNTIF('Data-Qtr6'!J56,"Yes")+(0.1*COUNTIF('Data-Qtr6'!J56,"N/A")))),"")</f>
        <v/>
      </c>
      <c r="K57" s="174" t="str">
        <f>IF(M57=1,IF(ISBLANK('Data-Qtr6'!K56),"",(COUNTIF('Data-Qtr6'!K56,"Yes")+(0.1*COUNTIF('Data-Qtr6'!K56,"N/A")))),"")</f>
        <v/>
      </c>
      <c r="L57" s="119">
        <f>COUNTIF('Data-Qtr6'!C56:K56,"")</f>
        <v>9</v>
      </c>
      <c r="M57" s="74">
        <f>IF('Data-Qtr6'!R56,"",IF(L57&lt;9,1,0))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IF(M58=1,IF('Data-Qtr6'!C57="","",(COUNTIF('Data-Qtr6'!C57,"Yes")+(0.1*COUNTIF('Data-Qtr6'!C57,"N/A")))),"")</f>
        <v/>
      </c>
      <c r="D58" s="172" t="str">
        <f>IF(M58=1,IF(ISBLANK('Data-Qtr6'!D57),"",(COUNTIF('Data-Qtr6'!D57,"Yes")+(0.1*COUNTIF('Data-Qtr6'!D57,"N/A")))),"")</f>
        <v/>
      </c>
      <c r="E58" s="172" t="str">
        <f>IF(M58=1,IF(ISBLANK('Data-Qtr6'!E57),"",(10*COUNTIF('Data-Qtr6'!E57,"Yes, nominated to self-administer")+COUNTIF('Data-Qtr6'!E57,"Yes, nominated NOT to self-administer"))),"")</f>
        <v/>
      </c>
      <c r="F58" s="172" t="str">
        <f>IF(M58=1,IF(ISBLANK('Data-Qtr6'!F57),"",(10*COUNTIF('Data-Qtr6'!F57,"Yes, reported difficulty swallowing medicines")+COUNTIF('Data-Qtr6'!F57,"Yes, reported NO difficulty swallowing medicines"))),"")</f>
        <v/>
      </c>
      <c r="G58" s="168" t="str">
        <f>IF(M58=1,IF('Data-Qtr6'!P57,0.1,IF(ISBLANK('Data-Qtr6'!G57),"",(COUNTIF('Data-Qtr6'!G57,"Yes")+(0.1*COUNTIF('Data-Qtr6'!G57,"N/A"))))),"")</f>
        <v/>
      </c>
      <c r="H58" s="169" t="str">
        <f>IF(M58=1,IF('Data-Qtr6'!Q57,0.1,IF(ISBLANK('Data-Qtr6'!H57),"",((COUNTIF('Data-Qtr6'!H57,"Yes")+(0.1*COUNTIF('Data-Qtr6'!H57,"N/A")))))),"")</f>
        <v/>
      </c>
      <c r="I58" s="173" t="str">
        <f>IF(M58=1,IF(ISBLANK('Data-Qtr6'!I57),"",(COUNTIF('Data-Qtr6'!I57,"Yes")+(0.1*COUNTIF('Data-Qtr6'!I57,"N/A")))),"")</f>
        <v/>
      </c>
      <c r="J58" s="173" t="str">
        <f>IF(M58=1,IF(ISBLANK('Data-Qtr6'!J57),"",(COUNTIF('Data-Qtr6'!J57,"Yes")+(0.1*COUNTIF('Data-Qtr6'!J57,"N/A")))),"")</f>
        <v/>
      </c>
      <c r="K58" s="174" t="str">
        <f>IF(M58=1,IF(ISBLANK('Data-Qtr6'!K57),"",(COUNTIF('Data-Qtr6'!K57,"Yes")+(0.1*COUNTIF('Data-Qtr6'!K57,"N/A")))),"")</f>
        <v/>
      </c>
      <c r="L58" s="119">
        <f>COUNTIF('Data-Qtr6'!C57:K57,"")</f>
        <v>9</v>
      </c>
      <c r="M58" s="74">
        <f>IF('Data-Qtr6'!R57,"",IF(L58&lt;9,1,0))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IF(M59=1,IF('Data-Qtr6'!C58="","",(COUNTIF('Data-Qtr6'!C58,"Yes")+(0.1*COUNTIF('Data-Qtr6'!C58,"N/A")))),"")</f>
        <v/>
      </c>
      <c r="D59" s="172" t="str">
        <f>IF(M59=1,IF(ISBLANK('Data-Qtr6'!D58),"",(COUNTIF('Data-Qtr6'!D58,"Yes")+(0.1*COUNTIF('Data-Qtr6'!D58,"N/A")))),"")</f>
        <v/>
      </c>
      <c r="E59" s="172" t="str">
        <f>IF(M59=1,IF(ISBLANK('Data-Qtr6'!E58),"",(10*COUNTIF('Data-Qtr6'!E58,"Yes, nominated to self-administer")+COUNTIF('Data-Qtr6'!E58,"Yes, nominated NOT to self-administer"))),"")</f>
        <v/>
      </c>
      <c r="F59" s="172" t="str">
        <f>IF(M59=1,IF(ISBLANK('Data-Qtr6'!F58),"",(10*COUNTIF('Data-Qtr6'!F58,"Yes, reported difficulty swallowing medicines")+COUNTIF('Data-Qtr6'!F58,"Yes, reported NO difficulty swallowing medicines"))),"")</f>
        <v/>
      </c>
      <c r="G59" s="168" t="str">
        <f>IF(M59=1,IF('Data-Qtr6'!P58,0.1,IF(ISBLANK('Data-Qtr6'!G58),"",(COUNTIF('Data-Qtr6'!G58,"Yes")+(0.1*COUNTIF('Data-Qtr6'!G58,"N/A"))))),"")</f>
        <v/>
      </c>
      <c r="H59" s="169" t="str">
        <f>IF(M59=1,IF('Data-Qtr6'!Q58,0.1,IF(ISBLANK('Data-Qtr6'!H58),"",((COUNTIF('Data-Qtr6'!H58,"Yes")+(0.1*COUNTIF('Data-Qtr6'!H58,"N/A")))))),"")</f>
        <v/>
      </c>
      <c r="I59" s="173" t="str">
        <f>IF(M59=1,IF(ISBLANK('Data-Qtr6'!I58),"",(COUNTIF('Data-Qtr6'!I58,"Yes")+(0.1*COUNTIF('Data-Qtr6'!I58,"N/A")))),"")</f>
        <v/>
      </c>
      <c r="J59" s="173" t="str">
        <f>IF(M59=1,IF(ISBLANK('Data-Qtr6'!J58),"",(COUNTIF('Data-Qtr6'!J58,"Yes")+(0.1*COUNTIF('Data-Qtr6'!J58,"N/A")))),"")</f>
        <v/>
      </c>
      <c r="K59" s="174" t="str">
        <f>IF(M59=1,IF(ISBLANK('Data-Qtr6'!K58),"",(COUNTIF('Data-Qtr6'!K58,"Yes")+(0.1*COUNTIF('Data-Qtr6'!K58,"N/A")))),"")</f>
        <v/>
      </c>
      <c r="L59" s="119">
        <f>COUNTIF('Data-Qtr6'!C58:K58,"")</f>
        <v>9</v>
      </c>
      <c r="M59" s="74">
        <f>IF('Data-Qtr6'!R58,"",IF(L59&lt;9,1,0))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IF(M60=1,IF('Data-Qtr6'!C59="","",(COUNTIF('Data-Qtr6'!C59,"Yes")+(0.1*COUNTIF('Data-Qtr6'!C59,"N/A")))),"")</f>
        <v/>
      </c>
      <c r="D60" s="172" t="str">
        <f>IF(M60=1,IF(ISBLANK('Data-Qtr6'!D59),"",(COUNTIF('Data-Qtr6'!D59,"Yes")+(0.1*COUNTIF('Data-Qtr6'!D59,"N/A")))),"")</f>
        <v/>
      </c>
      <c r="E60" s="172" t="str">
        <f>IF(M60=1,IF(ISBLANK('Data-Qtr6'!E59),"",(10*COUNTIF('Data-Qtr6'!E59,"Yes, nominated to self-administer")+COUNTIF('Data-Qtr6'!E59,"Yes, nominated NOT to self-administer"))),"")</f>
        <v/>
      </c>
      <c r="F60" s="172" t="str">
        <f>IF(M60=1,IF(ISBLANK('Data-Qtr6'!F59),"",(10*COUNTIF('Data-Qtr6'!F59,"Yes, reported difficulty swallowing medicines")+COUNTIF('Data-Qtr6'!F59,"Yes, reported NO difficulty swallowing medicines"))),"")</f>
        <v/>
      </c>
      <c r="G60" s="168" t="str">
        <f>IF(M60=1,IF('Data-Qtr6'!P59,0.1,IF(ISBLANK('Data-Qtr6'!G59),"",(COUNTIF('Data-Qtr6'!G59,"Yes")+(0.1*COUNTIF('Data-Qtr6'!G59,"N/A"))))),"")</f>
        <v/>
      </c>
      <c r="H60" s="169" t="str">
        <f>IF(M60=1,IF('Data-Qtr6'!Q59,0.1,IF(ISBLANK('Data-Qtr6'!H59),"",((COUNTIF('Data-Qtr6'!H59,"Yes")+(0.1*COUNTIF('Data-Qtr6'!H59,"N/A")))))),"")</f>
        <v/>
      </c>
      <c r="I60" s="173" t="str">
        <f>IF(M60=1,IF(ISBLANK('Data-Qtr6'!I59),"",(COUNTIF('Data-Qtr6'!I59,"Yes")+(0.1*COUNTIF('Data-Qtr6'!I59,"N/A")))),"")</f>
        <v/>
      </c>
      <c r="J60" s="173" t="str">
        <f>IF(M60=1,IF(ISBLANK('Data-Qtr6'!J59),"",(COUNTIF('Data-Qtr6'!J59,"Yes")+(0.1*COUNTIF('Data-Qtr6'!J59,"N/A")))),"")</f>
        <v/>
      </c>
      <c r="K60" s="174" t="str">
        <f>IF(M60=1,IF(ISBLANK('Data-Qtr6'!K59),"",(COUNTIF('Data-Qtr6'!K59,"Yes")+(0.1*COUNTIF('Data-Qtr6'!K59,"N/A")))),"")</f>
        <v/>
      </c>
      <c r="L60" s="119">
        <f>COUNTIF('Data-Qtr6'!C59:K59,"")</f>
        <v>9</v>
      </c>
      <c r="M60" s="74">
        <f>IF('Data-Qtr6'!R59,"",IF(L60&lt;9,1,0))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IF(M61=1,IF('Data-Qtr6'!C60="","",(COUNTIF('Data-Qtr6'!C60,"Yes")+(0.1*COUNTIF('Data-Qtr6'!C60,"N/A")))),"")</f>
        <v/>
      </c>
      <c r="D61" s="172" t="str">
        <f>IF(M61=1,IF(ISBLANK('Data-Qtr6'!D60),"",(COUNTIF('Data-Qtr6'!D60,"Yes")+(0.1*COUNTIF('Data-Qtr6'!D60,"N/A")))),"")</f>
        <v/>
      </c>
      <c r="E61" s="172" t="str">
        <f>IF(M61=1,IF(ISBLANK('Data-Qtr6'!E60),"",(10*COUNTIF('Data-Qtr6'!E60,"Yes, nominated to self-administer")+COUNTIF('Data-Qtr6'!E60,"Yes, nominated NOT to self-administer"))),"")</f>
        <v/>
      </c>
      <c r="F61" s="172" t="str">
        <f>IF(M61=1,IF(ISBLANK('Data-Qtr6'!F60),"",(10*COUNTIF('Data-Qtr6'!F60,"Yes, reported difficulty swallowing medicines")+COUNTIF('Data-Qtr6'!F60,"Yes, reported NO difficulty swallowing medicines"))),"")</f>
        <v/>
      </c>
      <c r="G61" s="168" t="str">
        <f>IF(M61=1,IF('Data-Qtr6'!P60,0.1,IF(ISBLANK('Data-Qtr6'!G60),"",(COUNTIF('Data-Qtr6'!G60,"Yes")+(0.1*COUNTIF('Data-Qtr6'!G60,"N/A"))))),"")</f>
        <v/>
      </c>
      <c r="H61" s="169" t="str">
        <f>IF(M61=1,IF('Data-Qtr6'!Q60,0.1,IF(ISBLANK('Data-Qtr6'!H60),"",((COUNTIF('Data-Qtr6'!H60,"Yes")+(0.1*COUNTIF('Data-Qtr6'!H60,"N/A")))))),"")</f>
        <v/>
      </c>
      <c r="I61" s="173" t="str">
        <f>IF(M61=1,IF(ISBLANK('Data-Qtr6'!I60),"",(COUNTIF('Data-Qtr6'!I60,"Yes")+(0.1*COUNTIF('Data-Qtr6'!I60,"N/A")))),"")</f>
        <v/>
      </c>
      <c r="J61" s="173" t="str">
        <f>IF(M61=1,IF(ISBLANK('Data-Qtr6'!J60),"",(COUNTIF('Data-Qtr6'!J60,"Yes")+(0.1*COUNTIF('Data-Qtr6'!J60,"N/A")))),"")</f>
        <v/>
      </c>
      <c r="K61" s="174" t="str">
        <f>IF(M61=1,IF(ISBLANK('Data-Qtr6'!K60),"",(COUNTIF('Data-Qtr6'!K60,"Yes")+(0.1*COUNTIF('Data-Qtr6'!K60,"N/A")))),"")</f>
        <v/>
      </c>
      <c r="L61" s="119">
        <f>COUNTIF('Data-Qtr6'!C60:K60,"")</f>
        <v>9</v>
      </c>
      <c r="M61" s="74">
        <f>IF('Data-Qtr6'!R60,"",IF(L61&lt;9,1,0))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IF(M62=1,IF('Data-Qtr6'!C61="","",(COUNTIF('Data-Qtr6'!C61,"Yes")+(0.1*COUNTIF('Data-Qtr6'!C61,"N/A")))),"")</f>
        <v/>
      </c>
      <c r="D62" s="172" t="str">
        <f>IF(M62=1,IF(ISBLANK('Data-Qtr6'!D61),"",(COUNTIF('Data-Qtr6'!D61,"Yes")+(0.1*COUNTIF('Data-Qtr6'!D61,"N/A")))),"")</f>
        <v/>
      </c>
      <c r="E62" s="172" t="str">
        <f>IF(M62=1,IF(ISBLANK('Data-Qtr6'!E61),"",(10*COUNTIF('Data-Qtr6'!E61,"Yes, nominated to self-administer")+COUNTIF('Data-Qtr6'!E61,"Yes, nominated NOT to self-administer"))),"")</f>
        <v/>
      </c>
      <c r="F62" s="172" t="str">
        <f>IF(M62=1,IF(ISBLANK('Data-Qtr6'!F61),"",(10*COUNTIF('Data-Qtr6'!F61,"Yes, reported difficulty swallowing medicines")+COUNTIF('Data-Qtr6'!F61,"Yes, reported NO difficulty swallowing medicines"))),"")</f>
        <v/>
      </c>
      <c r="G62" s="168" t="str">
        <f>IF(M62=1,IF('Data-Qtr6'!P61,0.1,IF(ISBLANK('Data-Qtr6'!G61),"",(COUNTIF('Data-Qtr6'!G61,"Yes")+(0.1*COUNTIF('Data-Qtr6'!G61,"N/A"))))),"")</f>
        <v/>
      </c>
      <c r="H62" s="169" t="str">
        <f>IF(M62=1,IF('Data-Qtr6'!Q61,0.1,IF(ISBLANK('Data-Qtr6'!H61),"",((COUNTIF('Data-Qtr6'!H61,"Yes")+(0.1*COUNTIF('Data-Qtr6'!H61,"N/A")))))),"")</f>
        <v/>
      </c>
      <c r="I62" s="173" t="str">
        <f>IF(M62=1,IF(ISBLANK('Data-Qtr6'!I61),"",(COUNTIF('Data-Qtr6'!I61,"Yes")+(0.1*COUNTIF('Data-Qtr6'!I61,"N/A")))),"")</f>
        <v/>
      </c>
      <c r="J62" s="173" t="str">
        <f>IF(M62=1,IF(ISBLANK('Data-Qtr6'!J61),"",(COUNTIF('Data-Qtr6'!J61,"Yes")+(0.1*COUNTIF('Data-Qtr6'!J61,"N/A")))),"")</f>
        <v/>
      </c>
      <c r="K62" s="174" t="str">
        <f>IF(M62=1,IF(ISBLANK('Data-Qtr6'!K61),"",(COUNTIF('Data-Qtr6'!K61,"Yes")+(0.1*COUNTIF('Data-Qtr6'!K61,"N/A")))),"")</f>
        <v/>
      </c>
      <c r="L62" s="119">
        <f>COUNTIF('Data-Qtr6'!C61:K61,"")</f>
        <v>9</v>
      </c>
      <c r="M62" s="74">
        <f>IF('Data-Qtr6'!R61,"",IF(L62&lt;9,1,0))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IF(M63=1,IF('Data-Qtr6'!C62="","",(COUNTIF('Data-Qtr6'!C62,"Yes")+(0.1*COUNTIF('Data-Qtr6'!C62,"N/A")))),"")</f>
        <v/>
      </c>
      <c r="D63" s="172" t="str">
        <f>IF(M63=1,IF(ISBLANK('Data-Qtr6'!D62),"",(COUNTIF('Data-Qtr6'!D62,"Yes")+(0.1*COUNTIF('Data-Qtr6'!D62,"N/A")))),"")</f>
        <v/>
      </c>
      <c r="E63" s="172" t="str">
        <f>IF(M63=1,IF(ISBLANK('Data-Qtr6'!E62),"",(10*COUNTIF('Data-Qtr6'!E62,"Yes, nominated to self-administer")+COUNTIF('Data-Qtr6'!E62,"Yes, nominated NOT to self-administer"))),"")</f>
        <v/>
      </c>
      <c r="F63" s="172" t="str">
        <f>IF(M63=1,IF(ISBLANK('Data-Qtr6'!F62),"",(10*COUNTIF('Data-Qtr6'!F62,"Yes, reported difficulty swallowing medicines")+COUNTIF('Data-Qtr6'!F62,"Yes, reported NO difficulty swallowing medicines"))),"")</f>
        <v/>
      </c>
      <c r="G63" s="168" t="str">
        <f>IF(M63=1,IF('Data-Qtr6'!P62,0.1,IF(ISBLANK('Data-Qtr6'!G62),"",(COUNTIF('Data-Qtr6'!G62,"Yes")+(0.1*COUNTIF('Data-Qtr6'!G62,"N/A"))))),"")</f>
        <v/>
      </c>
      <c r="H63" s="169" t="str">
        <f>IF(M63=1,IF('Data-Qtr6'!Q62,0.1,IF(ISBLANK('Data-Qtr6'!H62),"",((COUNTIF('Data-Qtr6'!H62,"Yes")+(0.1*COUNTIF('Data-Qtr6'!H62,"N/A")))))),"")</f>
        <v/>
      </c>
      <c r="I63" s="173" t="str">
        <f>IF(M63=1,IF(ISBLANK('Data-Qtr6'!I62),"",(COUNTIF('Data-Qtr6'!I62,"Yes")+(0.1*COUNTIF('Data-Qtr6'!I62,"N/A")))),"")</f>
        <v/>
      </c>
      <c r="J63" s="173" t="str">
        <f>IF(M63=1,IF(ISBLANK('Data-Qtr6'!J62),"",(COUNTIF('Data-Qtr6'!J62,"Yes")+(0.1*COUNTIF('Data-Qtr6'!J62,"N/A")))),"")</f>
        <v/>
      </c>
      <c r="K63" s="174" t="str">
        <f>IF(M63=1,IF(ISBLANK('Data-Qtr6'!K62),"",(COUNTIF('Data-Qtr6'!K62,"Yes")+(0.1*COUNTIF('Data-Qtr6'!K62,"N/A")))),"")</f>
        <v/>
      </c>
      <c r="L63" s="119">
        <f>COUNTIF('Data-Qtr6'!C62:K62,"")</f>
        <v>9</v>
      </c>
      <c r="M63" s="74">
        <f>IF('Data-Qtr6'!R62,"",IF(L63&lt;9,1,0))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IF(M64=1,IF('Data-Qtr6'!C63="","",(COUNTIF('Data-Qtr6'!C63,"Yes")+(0.1*COUNTIF('Data-Qtr6'!C63,"N/A")))),"")</f>
        <v/>
      </c>
      <c r="D64" s="172" t="str">
        <f>IF(M64=1,IF(ISBLANK('Data-Qtr6'!D63),"",(COUNTIF('Data-Qtr6'!D63,"Yes")+(0.1*COUNTIF('Data-Qtr6'!D63,"N/A")))),"")</f>
        <v/>
      </c>
      <c r="E64" s="172" t="str">
        <f>IF(M64=1,IF(ISBLANK('Data-Qtr6'!E63),"",(10*COUNTIF('Data-Qtr6'!E63,"Yes, nominated to self-administer")+COUNTIF('Data-Qtr6'!E63,"Yes, nominated NOT to self-administer"))),"")</f>
        <v/>
      </c>
      <c r="F64" s="172" t="str">
        <f>IF(M64=1,IF(ISBLANK('Data-Qtr6'!F63),"",(10*COUNTIF('Data-Qtr6'!F63,"Yes, reported difficulty swallowing medicines")+COUNTIF('Data-Qtr6'!F63,"Yes, reported NO difficulty swallowing medicines"))),"")</f>
        <v/>
      </c>
      <c r="G64" s="168" t="str">
        <f>IF(M64=1,IF('Data-Qtr6'!P63,0.1,IF(ISBLANK('Data-Qtr6'!G63),"",(COUNTIF('Data-Qtr6'!G63,"Yes")+(0.1*COUNTIF('Data-Qtr6'!G63,"N/A"))))),"")</f>
        <v/>
      </c>
      <c r="H64" s="169" t="str">
        <f>IF(M64=1,IF('Data-Qtr6'!Q63,0.1,IF(ISBLANK('Data-Qtr6'!H63),"",((COUNTIF('Data-Qtr6'!H63,"Yes")+(0.1*COUNTIF('Data-Qtr6'!H63,"N/A")))))),"")</f>
        <v/>
      </c>
      <c r="I64" s="173" t="str">
        <f>IF(M64=1,IF(ISBLANK('Data-Qtr6'!I63),"",(COUNTIF('Data-Qtr6'!I63,"Yes")+(0.1*COUNTIF('Data-Qtr6'!I63,"N/A")))),"")</f>
        <v/>
      </c>
      <c r="J64" s="173" t="str">
        <f>IF(M64=1,IF(ISBLANK('Data-Qtr6'!J63),"",(COUNTIF('Data-Qtr6'!J63,"Yes")+(0.1*COUNTIF('Data-Qtr6'!J63,"N/A")))),"")</f>
        <v/>
      </c>
      <c r="K64" s="174" t="str">
        <f>IF(M64=1,IF(ISBLANK('Data-Qtr6'!K63),"",(COUNTIF('Data-Qtr6'!K63,"Yes")+(0.1*COUNTIF('Data-Qtr6'!K63,"N/A")))),"")</f>
        <v/>
      </c>
      <c r="L64" s="119">
        <f>COUNTIF('Data-Qtr6'!C63:K63,"")</f>
        <v>9</v>
      </c>
      <c r="M64" s="74">
        <f>IF('Data-Qtr6'!R63,"",IF(L64&lt;9,1,0))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IF(M65=1,IF('Data-Qtr6'!C64="","",(COUNTIF('Data-Qtr6'!C64,"Yes")+(0.1*COUNTIF('Data-Qtr6'!C64,"N/A")))),"")</f>
        <v/>
      </c>
      <c r="D65" s="172" t="str">
        <f>IF(M65=1,IF(ISBLANK('Data-Qtr6'!D64),"",(COUNTIF('Data-Qtr6'!D64,"Yes")+(0.1*COUNTIF('Data-Qtr6'!D64,"N/A")))),"")</f>
        <v/>
      </c>
      <c r="E65" s="172" t="str">
        <f>IF(M65=1,IF(ISBLANK('Data-Qtr6'!E64),"",(10*COUNTIF('Data-Qtr6'!E64,"Yes, nominated to self-administer")+COUNTIF('Data-Qtr6'!E64,"Yes, nominated NOT to self-administer"))),"")</f>
        <v/>
      </c>
      <c r="F65" s="172" t="str">
        <f>IF(M65=1,IF(ISBLANK('Data-Qtr6'!F64),"",(10*COUNTIF('Data-Qtr6'!F64,"Yes, reported difficulty swallowing medicines")+COUNTIF('Data-Qtr6'!F64,"Yes, reported NO difficulty swallowing medicines"))),"")</f>
        <v/>
      </c>
      <c r="G65" s="168" t="str">
        <f>IF(M65=1,IF('Data-Qtr6'!P64,0.1,IF(ISBLANK('Data-Qtr6'!G64),"",(COUNTIF('Data-Qtr6'!G64,"Yes")+(0.1*COUNTIF('Data-Qtr6'!G64,"N/A"))))),"")</f>
        <v/>
      </c>
      <c r="H65" s="169" t="str">
        <f>IF(M65=1,IF('Data-Qtr6'!Q64,0.1,IF(ISBLANK('Data-Qtr6'!H64),"",((COUNTIF('Data-Qtr6'!H64,"Yes")+(0.1*COUNTIF('Data-Qtr6'!H64,"N/A")))))),"")</f>
        <v/>
      </c>
      <c r="I65" s="173" t="str">
        <f>IF(M65=1,IF(ISBLANK('Data-Qtr6'!I64),"",(COUNTIF('Data-Qtr6'!I64,"Yes")+(0.1*COUNTIF('Data-Qtr6'!I64,"N/A")))),"")</f>
        <v/>
      </c>
      <c r="J65" s="173" t="str">
        <f>IF(M65=1,IF(ISBLANK('Data-Qtr6'!J64),"",(COUNTIF('Data-Qtr6'!J64,"Yes")+(0.1*COUNTIF('Data-Qtr6'!J64,"N/A")))),"")</f>
        <v/>
      </c>
      <c r="K65" s="174" t="str">
        <f>IF(M65=1,IF(ISBLANK('Data-Qtr6'!K64),"",(COUNTIF('Data-Qtr6'!K64,"Yes")+(0.1*COUNTIF('Data-Qtr6'!K64,"N/A")))),"")</f>
        <v/>
      </c>
      <c r="L65" s="119">
        <f>COUNTIF('Data-Qtr6'!C64:K64,"")</f>
        <v>9</v>
      </c>
      <c r="M65" s="74">
        <f>IF('Data-Qtr6'!R64,"",IF(L65&lt;9,1,0))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IF(M66=1,IF('Data-Qtr6'!C65="","",(COUNTIF('Data-Qtr6'!C65,"Yes")+(0.1*COUNTIF('Data-Qtr6'!C65,"N/A")))),"")</f>
        <v/>
      </c>
      <c r="D66" s="172" t="str">
        <f>IF(M66=1,IF(ISBLANK('Data-Qtr6'!D65),"",(COUNTIF('Data-Qtr6'!D65,"Yes")+(0.1*COUNTIF('Data-Qtr6'!D65,"N/A")))),"")</f>
        <v/>
      </c>
      <c r="E66" s="172" t="str">
        <f>IF(M66=1,IF(ISBLANK('Data-Qtr6'!E65),"",(10*COUNTIF('Data-Qtr6'!E65,"Yes, nominated to self-administer")+COUNTIF('Data-Qtr6'!E65,"Yes, nominated NOT to self-administer"))),"")</f>
        <v/>
      </c>
      <c r="F66" s="172" t="str">
        <f>IF(M66=1,IF(ISBLANK('Data-Qtr6'!F65),"",(10*COUNTIF('Data-Qtr6'!F65,"Yes, reported difficulty swallowing medicines")+COUNTIF('Data-Qtr6'!F65,"Yes, reported NO difficulty swallowing medicines"))),"")</f>
        <v/>
      </c>
      <c r="G66" s="168" t="str">
        <f>IF(M66=1,IF('Data-Qtr6'!P65,0.1,IF(ISBLANK('Data-Qtr6'!G65),"",(COUNTIF('Data-Qtr6'!G65,"Yes")+(0.1*COUNTIF('Data-Qtr6'!G65,"N/A"))))),"")</f>
        <v/>
      </c>
      <c r="H66" s="169" t="str">
        <f>IF(M66=1,IF('Data-Qtr6'!Q65,0.1,IF(ISBLANK('Data-Qtr6'!H65),"",((COUNTIF('Data-Qtr6'!H65,"Yes")+(0.1*COUNTIF('Data-Qtr6'!H65,"N/A")))))),"")</f>
        <v/>
      </c>
      <c r="I66" s="173" t="str">
        <f>IF(M66=1,IF(ISBLANK('Data-Qtr6'!I65),"",(COUNTIF('Data-Qtr6'!I65,"Yes")+(0.1*COUNTIF('Data-Qtr6'!I65,"N/A")))),"")</f>
        <v/>
      </c>
      <c r="J66" s="173" t="str">
        <f>IF(M66=1,IF(ISBLANK('Data-Qtr6'!J65),"",(COUNTIF('Data-Qtr6'!J65,"Yes")+(0.1*COUNTIF('Data-Qtr6'!J65,"N/A")))),"")</f>
        <v/>
      </c>
      <c r="K66" s="174" t="str">
        <f>IF(M66=1,IF(ISBLANK('Data-Qtr6'!K65),"",(COUNTIF('Data-Qtr6'!K65,"Yes")+(0.1*COUNTIF('Data-Qtr6'!K65,"N/A")))),"")</f>
        <v/>
      </c>
      <c r="L66" s="148">
        <f>COUNTIF('Data-Qtr6'!C65:K65,"")</f>
        <v>9</v>
      </c>
      <c r="M66" s="74">
        <f>IF('Data-Qtr6'!R65,"",IF(L66&lt;9,1,0))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IF(M67=1,IF('Data-Qtr6'!C66="","",(COUNTIF('Data-Qtr6'!C66,"Yes")+(0.1*COUNTIF('Data-Qtr6'!C66,"N/A")))),"")</f>
        <v/>
      </c>
      <c r="D67" s="172" t="str">
        <f>IF(M67=1,IF(ISBLANK('Data-Qtr6'!D66),"",(COUNTIF('Data-Qtr6'!D66,"Yes")+(0.1*COUNTIF('Data-Qtr6'!D66,"N/A")))),"")</f>
        <v/>
      </c>
      <c r="E67" s="172" t="str">
        <f>IF(M67=1,IF(ISBLANK('Data-Qtr6'!E66),"",(10*COUNTIF('Data-Qtr6'!E66,"Yes, nominated to self-administer")+COUNTIF('Data-Qtr6'!E66,"Yes, nominated NOT to self-administer"))),"")</f>
        <v/>
      </c>
      <c r="F67" s="172" t="str">
        <f>IF(M67=1,IF(ISBLANK('Data-Qtr6'!F66),"",(10*COUNTIF('Data-Qtr6'!F66,"Yes, reported difficulty swallowing medicines")+COUNTIF('Data-Qtr6'!F66,"Yes, reported NO difficulty swallowing medicines"))),"")</f>
        <v/>
      </c>
      <c r="G67" s="168" t="str">
        <f>IF(M67=1,IF('Data-Qtr6'!P66,0.1,IF(ISBLANK('Data-Qtr6'!G66),"",(COUNTIF('Data-Qtr6'!G66,"Yes")+(0.1*COUNTIF('Data-Qtr6'!G66,"N/A"))))),"")</f>
        <v/>
      </c>
      <c r="H67" s="169" t="str">
        <f>IF(M67=1,IF('Data-Qtr6'!Q66,0.1,IF(ISBLANK('Data-Qtr6'!H66),"",((COUNTIF('Data-Qtr6'!H66,"Yes")+(0.1*COUNTIF('Data-Qtr6'!H66,"N/A")))))),"")</f>
        <v/>
      </c>
      <c r="I67" s="173" t="str">
        <f>IF(M67=1,IF(ISBLANK('Data-Qtr6'!I66),"",(COUNTIF('Data-Qtr6'!I66,"Yes")+(0.1*COUNTIF('Data-Qtr6'!I66,"N/A")))),"")</f>
        <v/>
      </c>
      <c r="J67" s="173" t="str">
        <f>IF(M67=1,IF(ISBLANK('Data-Qtr6'!J66),"",(COUNTIF('Data-Qtr6'!J66,"Yes")+(0.1*COUNTIF('Data-Qtr6'!J66,"N/A")))),"")</f>
        <v/>
      </c>
      <c r="K67" s="174" t="str">
        <f>IF(M67=1,IF(ISBLANK('Data-Qtr6'!K66),"",(COUNTIF('Data-Qtr6'!K66,"Yes")+(0.1*COUNTIF('Data-Qtr6'!K66,"N/A")))),"")</f>
        <v/>
      </c>
      <c r="L67" s="119">
        <f>COUNTIF('Data-Qtr6'!C66:K66,"")</f>
        <v>9</v>
      </c>
      <c r="M67" s="74">
        <f>IF('Data-Qtr6'!R66,"",IF(L67&lt;9,1,0))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IF(M68=1,IF('Data-Qtr6'!C67="","",(COUNTIF('Data-Qtr6'!C67,"Yes")+(0.1*COUNTIF('Data-Qtr6'!C67,"N/A")))),"")</f>
        <v/>
      </c>
      <c r="D68" s="172" t="str">
        <f>IF(M68=1,IF(ISBLANK('Data-Qtr6'!D67),"",(COUNTIF('Data-Qtr6'!D67,"Yes")+(0.1*COUNTIF('Data-Qtr6'!D67,"N/A")))),"")</f>
        <v/>
      </c>
      <c r="E68" s="172" t="str">
        <f>IF(M68=1,IF(ISBLANK('Data-Qtr6'!E67),"",(10*COUNTIF('Data-Qtr6'!E67,"Yes, nominated to self-administer")+COUNTIF('Data-Qtr6'!E67,"Yes, nominated NOT to self-administer"))),"")</f>
        <v/>
      </c>
      <c r="F68" s="172" t="str">
        <f>IF(M68=1,IF(ISBLANK('Data-Qtr6'!F67),"",(10*COUNTIF('Data-Qtr6'!F67,"Yes, reported difficulty swallowing medicines")+COUNTIF('Data-Qtr6'!F67,"Yes, reported NO difficulty swallowing medicines"))),"")</f>
        <v/>
      </c>
      <c r="G68" s="168" t="str">
        <f>IF(M68=1,IF('Data-Qtr6'!P67,0.1,IF(ISBLANK('Data-Qtr6'!G67),"",(COUNTIF('Data-Qtr6'!G67,"Yes")+(0.1*COUNTIF('Data-Qtr6'!G67,"N/A"))))),"")</f>
        <v/>
      </c>
      <c r="H68" s="169" t="str">
        <f>IF(M68=1,IF('Data-Qtr6'!Q67,0.1,IF(ISBLANK('Data-Qtr6'!H67),"",((COUNTIF('Data-Qtr6'!H67,"Yes")+(0.1*COUNTIF('Data-Qtr6'!H67,"N/A")))))),"")</f>
        <v/>
      </c>
      <c r="I68" s="173" t="str">
        <f>IF(M68=1,IF(ISBLANK('Data-Qtr6'!I67),"",(COUNTIF('Data-Qtr6'!I67,"Yes")+(0.1*COUNTIF('Data-Qtr6'!I67,"N/A")))),"")</f>
        <v/>
      </c>
      <c r="J68" s="173" t="str">
        <f>IF(M68=1,IF(ISBLANK('Data-Qtr6'!J67),"",(COUNTIF('Data-Qtr6'!J67,"Yes")+(0.1*COUNTIF('Data-Qtr6'!J67,"N/A")))),"")</f>
        <v/>
      </c>
      <c r="K68" s="174" t="str">
        <f>IF(M68=1,IF(ISBLANK('Data-Qtr6'!K67),"",(COUNTIF('Data-Qtr6'!K67,"Yes")+(0.1*COUNTIF('Data-Qtr6'!K67,"N/A")))),"")</f>
        <v/>
      </c>
      <c r="L68" s="119">
        <f>COUNTIF('Data-Qtr6'!C67:K67,"")</f>
        <v>9</v>
      </c>
      <c r="M68" s="74">
        <f>IF('Data-Qtr6'!R67,"",IF(L68&lt;9,1,0))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IF(M69=1,IF('Data-Qtr6'!C68="","",(COUNTIF('Data-Qtr6'!C68,"Yes")+(0.1*COUNTIF('Data-Qtr6'!C68,"N/A")))),"")</f>
        <v/>
      </c>
      <c r="D69" s="172" t="str">
        <f>IF(M69=1,IF(ISBLANK('Data-Qtr6'!D68),"",(COUNTIF('Data-Qtr6'!D68,"Yes")+(0.1*COUNTIF('Data-Qtr6'!D68,"N/A")))),"")</f>
        <v/>
      </c>
      <c r="E69" s="172" t="str">
        <f>IF(M69=1,IF(ISBLANK('Data-Qtr6'!E68),"",(10*COUNTIF('Data-Qtr6'!E68,"Yes, nominated to self-administer")+COUNTIF('Data-Qtr6'!E68,"Yes, nominated NOT to self-administer"))),"")</f>
        <v/>
      </c>
      <c r="F69" s="172" t="str">
        <f>IF(M69=1,IF(ISBLANK('Data-Qtr6'!F68),"",(10*COUNTIF('Data-Qtr6'!F68,"Yes, reported difficulty swallowing medicines")+COUNTIF('Data-Qtr6'!F68,"Yes, reported NO difficulty swallowing medicines"))),"")</f>
        <v/>
      </c>
      <c r="G69" s="168" t="str">
        <f>IF(M69=1,IF('Data-Qtr6'!P68,0.1,IF(ISBLANK('Data-Qtr6'!G68),"",(COUNTIF('Data-Qtr6'!G68,"Yes")+(0.1*COUNTIF('Data-Qtr6'!G68,"N/A"))))),"")</f>
        <v/>
      </c>
      <c r="H69" s="169" t="str">
        <f>IF(M69=1,IF('Data-Qtr6'!Q68,0.1,IF(ISBLANK('Data-Qtr6'!H68),"",((COUNTIF('Data-Qtr6'!H68,"Yes")+(0.1*COUNTIF('Data-Qtr6'!H68,"N/A")))))),"")</f>
        <v/>
      </c>
      <c r="I69" s="173" t="str">
        <f>IF(M69=1,IF(ISBLANK('Data-Qtr6'!I68),"",(COUNTIF('Data-Qtr6'!I68,"Yes")+(0.1*COUNTIF('Data-Qtr6'!I68,"N/A")))),"")</f>
        <v/>
      </c>
      <c r="J69" s="173" t="str">
        <f>IF(M69=1,IF(ISBLANK('Data-Qtr6'!J68),"",(COUNTIF('Data-Qtr6'!J68,"Yes")+(0.1*COUNTIF('Data-Qtr6'!J68,"N/A")))),"")</f>
        <v/>
      </c>
      <c r="K69" s="174" t="str">
        <f>IF(M69=1,IF(ISBLANK('Data-Qtr6'!K68),"",(COUNTIF('Data-Qtr6'!K68,"Yes")+(0.1*COUNTIF('Data-Qtr6'!K68,"N/A")))),"")</f>
        <v/>
      </c>
      <c r="L69" s="119">
        <f>COUNTIF('Data-Qtr6'!C68:K68,"")</f>
        <v>9</v>
      </c>
      <c r="M69" s="74">
        <f>IF('Data-Qtr6'!R68,"",IF(L69&lt;9,1,0))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IF(M70=1,IF('Data-Qtr6'!C69="","",(COUNTIF('Data-Qtr6'!C69,"Yes")+(0.1*COUNTIF('Data-Qtr6'!C69,"N/A")))),"")</f>
        <v/>
      </c>
      <c r="D70" s="172" t="str">
        <f>IF(M70=1,IF(ISBLANK('Data-Qtr6'!D69),"",(COUNTIF('Data-Qtr6'!D69,"Yes")+(0.1*COUNTIF('Data-Qtr6'!D69,"N/A")))),"")</f>
        <v/>
      </c>
      <c r="E70" s="172" t="str">
        <f>IF(M70=1,IF(ISBLANK('Data-Qtr6'!E69),"",(10*COUNTIF('Data-Qtr6'!E69,"Yes, nominated to self-administer")+COUNTIF('Data-Qtr6'!E69,"Yes, nominated NOT to self-administer"))),"")</f>
        <v/>
      </c>
      <c r="F70" s="172" t="str">
        <f>IF(M70=1,IF(ISBLANK('Data-Qtr6'!F69),"",(10*COUNTIF('Data-Qtr6'!F69,"Yes, reported difficulty swallowing medicines")+COUNTIF('Data-Qtr6'!F69,"Yes, reported NO difficulty swallowing medicines"))),"")</f>
        <v/>
      </c>
      <c r="G70" s="168" t="str">
        <f>IF(M70=1,IF('Data-Qtr6'!P69,0.1,IF(ISBLANK('Data-Qtr6'!G69),"",(COUNTIF('Data-Qtr6'!G69,"Yes")+(0.1*COUNTIF('Data-Qtr6'!G69,"N/A"))))),"")</f>
        <v/>
      </c>
      <c r="H70" s="169" t="str">
        <f>IF(M70=1,IF('Data-Qtr6'!Q69,0.1,IF(ISBLANK('Data-Qtr6'!H69),"",((COUNTIF('Data-Qtr6'!H69,"Yes")+(0.1*COUNTIF('Data-Qtr6'!H69,"N/A")))))),"")</f>
        <v/>
      </c>
      <c r="I70" s="173" t="str">
        <f>IF(M70=1,IF(ISBLANK('Data-Qtr6'!I69),"",(COUNTIF('Data-Qtr6'!I69,"Yes")+(0.1*COUNTIF('Data-Qtr6'!I69,"N/A")))),"")</f>
        <v/>
      </c>
      <c r="J70" s="173" t="str">
        <f>IF(M70=1,IF(ISBLANK('Data-Qtr6'!J69),"",(COUNTIF('Data-Qtr6'!J69,"Yes")+(0.1*COUNTIF('Data-Qtr6'!J69,"N/A")))),"")</f>
        <v/>
      </c>
      <c r="K70" s="174" t="str">
        <f>IF(M70=1,IF(ISBLANK('Data-Qtr6'!K69),"",(COUNTIF('Data-Qtr6'!K69,"Yes")+(0.1*COUNTIF('Data-Qtr6'!K69,"N/A")))),"")</f>
        <v/>
      </c>
      <c r="L70" s="119">
        <f>COUNTIF('Data-Qtr6'!C69:K69,"")</f>
        <v>9</v>
      </c>
      <c r="M70" s="74">
        <f>IF('Data-Qtr6'!R69,"",IF(L70&lt;9,1,0))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IF(M71=1,IF('Data-Qtr6'!C70="","",(COUNTIF('Data-Qtr6'!C70,"Yes")+(0.1*COUNTIF('Data-Qtr6'!C70,"N/A")))),"")</f>
        <v/>
      </c>
      <c r="D71" s="172" t="str">
        <f>IF(M71=1,IF(ISBLANK('Data-Qtr6'!D70),"",(COUNTIF('Data-Qtr6'!D70,"Yes")+(0.1*COUNTIF('Data-Qtr6'!D70,"N/A")))),"")</f>
        <v/>
      </c>
      <c r="E71" s="172" t="str">
        <f>IF(M71=1,IF(ISBLANK('Data-Qtr6'!E70),"",(10*COUNTIF('Data-Qtr6'!E70,"Yes, nominated to self-administer")+COUNTIF('Data-Qtr6'!E70,"Yes, nominated NOT to self-administer"))),"")</f>
        <v/>
      </c>
      <c r="F71" s="172" t="str">
        <f>IF(M71=1,IF(ISBLANK('Data-Qtr6'!F70),"",(10*COUNTIF('Data-Qtr6'!F70,"Yes, reported difficulty swallowing medicines")+COUNTIF('Data-Qtr6'!F70,"Yes, reported NO difficulty swallowing medicines"))),"")</f>
        <v/>
      </c>
      <c r="G71" s="168" t="str">
        <f>IF(M71=1,IF('Data-Qtr6'!P70,0.1,IF(ISBLANK('Data-Qtr6'!G70),"",(COUNTIF('Data-Qtr6'!G70,"Yes")+(0.1*COUNTIF('Data-Qtr6'!G70,"N/A"))))),"")</f>
        <v/>
      </c>
      <c r="H71" s="169" t="str">
        <f>IF(M71=1,IF('Data-Qtr6'!Q70,0.1,IF(ISBLANK('Data-Qtr6'!H70),"",((COUNTIF('Data-Qtr6'!H70,"Yes")+(0.1*COUNTIF('Data-Qtr6'!H70,"N/A")))))),"")</f>
        <v/>
      </c>
      <c r="I71" s="173" t="str">
        <f>IF(M71=1,IF(ISBLANK('Data-Qtr6'!I70),"",(COUNTIF('Data-Qtr6'!I70,"Yes")+(0.1*COUNTIF('Data-Qtr6'!I70,"N/A")))),"")</f>
        <v/>
      </c>
      <c r="J71" s="173" t="str">
        <f>IF(M71=1,IF(ISBLANK('Data-Qtr6'!J70),"",(COUNTIF('Data-Qtr6'!J70,"Yes")+(0.1*COUNTIF('Data-Qtr6'!J70,"N/A")))),"")</f>
        <v/>
      </c>
      <c r="K71" s="174" t="str">
        <f>IF(M71=1,IF(ISBLANK('Data-Qtr6'!K70),"",(COUNTIF('Data-Qtr6'!K70,"Yes")+(0.1*COUNTIF('Data-Qtr6'!K70,"N/A")))),"")</f>
        <v/>
      </c>
      <c r="L71" s="119">
        <f>COUNTIF('Data-Qtr6'!C70:K70,"")</f>
        <v>9</v>
      </c>
      <c r="M71" s="74">
        <f>IF('Data-Qtr6'!R70,"",IF(L71&lt;9,1,0))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IF(M72=1,IF('Data-Qtr6'!C71="","",(COUNTIF('Data-Qtr6'!C71,"Yes")+(0.1*COUNTIF('Data-Qtr6'!C71,"N/A")))),"")</f>
        <v/>
      </c>
      <c r="D72" s="172" t="str">
        <f>IF(M72=1,IF(ISBLANK('Data-Qtr6'!D71),"",(COUNTIF('Data-Qtr6'!D71,"Yes")+(0.1*COUNTIF('Data-Qtr6'!D71,"N/A")))),"")</f>
        <v/>
      </c>
      <c r="E72" s="172" t="str">
        <f>IF(M72=1,IF(ISBLANK('Data-Qtr6'!E71),"",(10*COUNTIF('Data-Qtr6'!E71,"Yes, nominated to self-administer")+COUNTIF('Data-Qtr6'!E71,"Yes, nominated NOT to self-administer"))),"")</f>
        <v/>
      </c>
      <c r="F72" s="172" t="str">
        <f>IF(M72=1,IF(ISBLANK('Data-Qtr6'!F71),"",(10*COUNTIF('Data-Qtr6'!F71,"Yes, reported difficulty swallowing medicines")+COUNTIF('Data-Qtr6'!F71,"Yes, reported NO difficulty swallowing medicines"))),"")</f>
        <v/>
      </c>
      <c r="G72" s="168" t="str">
        <f>IF(M72=1,IF('Data-Qtr6'!P71,0.1,IF(ISBLANK('Data-Qtr6'!G71),"",(COUNTIF('Data-Qtr6'!G71,"Yes")+(0.1*COUNTIF('Data-Qtr6'!G71,"N/A"))))),"")</f>
        <v/>
      </c>
      <c r="H72" s="169" t="str">
        <f>IF(M72=1,IF('Data-Qtr6'!Q71,0.1,IF(ISBLANK('Data-Qtr6'!H71),"",((COUNTIF('Data-Qtr6'!H71,"Yes")+(0.1*COUNTIF('Data-Qtr6'!H71,"N/A")))))),"")</f>
        <v/>
      </c>
      <c r="I72" s="173" t="str">
        <f>IF(M72=1,IF(ISBLANK('Data-Qtr6'!I71),"",(COUNTIF('Data-Qtr6'!I71,"Yes")+(0.1*COUNTIF('Data-Qtr6'!I71,"N/A")))),"")</f>
        <v/>
      </c>
      <c r="J72" s="173" t="str">
        <f>IF(M72=1,IF(ISBLANK('Data-Qtr6'!J71),"",(COUNTIF('Data-Qtr6'!J71,"Yes")+(0.1*COUNTIF('Data-Qtr6'!J71,"N/A")))),"")</f>
        <v/>
      </c>
      <c r="K72" s="174" t="str">
        <f>IF(M72=1,IF(ISBLANK('Data-Qtr6'!K71),"",(COUNTIF('Data-Qtr6'!K71,"Yes")+(0.1*COUNTIF('Data-Qtr6'!K71,"N/A")))),"")</f>
        <v/>
      </c>
      <c r="L72" s="119">
        <f>COUNTIF('Data-Qtr6'!C71:K71,"")</f>
        <v>9</v>
      </c>
      <c r="M72" s="74">
        <f>IF('Data-Qtr6'!R71,"",IF(L72&lt;9,1,0))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IF(M73=1,IF('Data-Qtr6'!C72="","",(COUNTIF('Data-Qtr6'!C72,"Yes")+(0.1*COUNTIF('Data-Qtr6'!C72,"N/A")))),"")</f>
        <v/>
      </c>
      <c r="D73" s="172" t="str">
        <f>IF(M73=1,IF(ISBLANK('Data-Qtr6'!D72),"",(COUNTIF('Data-Qtr6'!D72,"Yes")+(0.1*COUNTIF('Data-Qtr6'!D72,"N/A")))),"")</f>
        <v/>
      </c>
      <c r="E73" s="172" t="str">
        <f>IF(M73=1,IF(ISBLANK('Data-Qtr6'!E72),"",(10*COUNTIF('Data-Qtr6'!E72,"Yes, nominated to self-administer")+COUNTIF('Data-Qtr6'!E72,"Yes, nominated NOT to self-administer"))),"")</f>
        <v/>
      </c>
      <c r="F73" s="172" t="str">
        <f>IF(M73=1,IF(ISBLANK('Data-Qtr6'!F72),"",(10*COUNTIF('Data-Qtr6'!F72,"Yes, reported difficulty swallowing medicines")+COUNTIF('Data-Qtr6'!F72,"Yes, reported NO difficulty swallowing medicines"))),"")</f>
        <v/>
      </c>
      <c r="G73" s="168" t="str">
        <f>IF(M73=1,IF('Data-Qtr6'!P72,0.1,IF(ISBLANK('Data-Qtr6'!G72),"",(COUNTIF('Data-Qtr6'!G72,"Yes")+(0.1*COUNTIF('Data-Qtr6'!G72,"N/A"))))),"")</f>
        <v/>
      </c>
      <c r="H73" s="169" t="str">
        <f>IF(M73=1,IF('Data-Qtr6'!Q72,0.1,IF(ISBLANK('Data-Qtr6'!H72),"",((COUNTIF('Data-Qtr6'!H72,"Yes")+(0.1*COUNTIF('Data-Qtr6'!H72,"N/A")))))),"")</f>
        <v/>
      </c>
      <c r="I73" s="173" t="str">
        <f>IF(M73=1,IF(ISBLANK('Data-Qtr6'!I72),"",(COUNTIF('Data-Qtr6'!I72,"Yes")+(0.1*COUNTIF('Data-Qtr6'!I72,"N/A")))),"")</f>
        <v/>
      </c>
      <c r="J73" s="173" t="str">
        <f>IF(M73=1,IF(ISBLANK('Data-Qtr6'!J72),"",(COUNTIF('Data-Qtr6'!J72,"Yes")+(0.1*COUNTIF('Data-Qtr6'!J72,"N/A")))),"")</f>
        <v/>
      </c>
      <c r="K73" s="174" t="str">
        <f>IF(M73=1,IF(ISBLANK('Data-Qtr6'!K72),"",(COUNTIF('Data-Qtr6'!K72,"Yes")+(0.1*COUNTIF('Data-Qtr6'!K72,"N/A")))),"")</f>
        <v/>
      </c>
      <c r="L73" s="119">
        <f>COUNTIF('Data-Qtr6'!C72:K72,"")</f>
        <v>9</v>
      </c>
      <c r="M73" s="74">
        <f>IF('Data-Qtr6'!R72,"",IF(L73&lt;9,1,0))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IF(M74=1,IF('Data-Qtr6'!C73="","",(COUNTIF('Data-Qtr6'!C73,"Yes")+(0.1*COUNTIF('Data-Qtr6'!C73,"N/A")))),"")</f>
        <v/>
      </c>
      <c r="D74" s="172" t="str">
        <f>IF(M74=1,IF(ISBLANK('Data-Qtr6'!D73),"",(COUNTIF('Data-Qtr6'!D73,"Yes")+(0.1*COUNTIF('Data-Qtr6'!D73,"N/A")))),"")</f>
        <v/>
      </c>
      <c r="E74" s="172" t="str">
        <f>IF(M74=1,IF(ISBLANK('Data-Qtr6'!E73),"",(10*COUNTIF('Data-Qtr6'!E73,"Yes, nominated to self-administer")+COUNTIF('Data-Qtr6'!E73,"Yes, nominated NOT to self-administer"))),"")</f>
        <v/>
      </c>
      <c r="F74" s="172" t="str">
        <f>IF(M74=1,IF(ISBLANK('Data-Qtr6'!F73),"",(10*COUNTIF('Data-Qtr6'!F73,"Yes, reported difficulty swallowing medicines")+COUNTIF('Data-Qtr6'!F73,"Yes, reported NO difficulty swallowing medicines"))),"")</f>
        <v/>
      </c>
      <c r="G74" s="168" t="str">
        <f>IF(M74=1,IF('Data-Qtr6'!P73,0.1,IF(ISBLANK('Data-Qtr6'!G73),"",(COUNTIF('Data-Qtr6'!G73,"Yes")+(0.1*COUNTIF('Data-Qtr6'!G73,"N/A"))))),"")</f>
        <v/>
      </c>
      <c r="H74" s="169" t="str">
        <f>IF(M74=1,IF('Data-Qtr6'!Q73,0.1,IF(ISBLANK('Data-Qtr6'!H73),"",((COUNTIF('Data-Qtr6'!H73,"Yes")+(0.1*COUNTIF('Data-Qtr6'!H73,"N/A")))))),"")</f>
        <v/>
      </c>
      <c r="I74" s="173" t="str">
        <f>IF(M74=1,IF(ISBLANK('Data-Qtr6'!I73),"",(COUNTIF('Data-Qtr6'!I73,"Yes")+(0.1*COUNTIF('Data-Qtr6'!I73,"N/A")))),"")</f>
        <v/>
      </c>
      <c r="J74" s="173" t="str">
        <f>IF(M74=1,IF(ISBLANK('Data-Qtr6'!J73),"",(COUNTIF('Data-Qtr6'!J73,"Yes")+(0.1*COUNTIF('Data-Qtr6'!J73,"N/A")))),"")</f>
        <v/>
      </c>
      <c r="K74" s="174" t="str">
        <f>IF(M74=1,IF(ISBLANK('Data-Qtr6'!K73),"",(COUNTIF('Data-Qtr6'!K73,"Yes")+(0.1*COUNTIF('Data-Qtr6'!K73,"N/A")))),"")</f>
        <v/>
      </c>
      <c r="L74" s="119">
        <f>COUNTIF('Data-Qtr6'!C73:K73,"")</f>
        <v>9</v>
      </c>
      <c r="M74" s="74">
        <f>IF('Data-Qtr6'!R73,"",IF(L74&lt;9,1,0))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IF(M75=1,IF('Data-Qtr6'!C74="","",(COUNTIF('Data-Qtr6'!C74,"Yes")+(0.1*COUNTIF('Data-Qtr6'!C74,"N/A")))),"")</f>
        <v/>
      </c>
      <c r="D75" s="172" t="str">
        <f>IF(M75=1,IF(ISBLANK('Data-Qtr6'!D74),"",(COUNTIF('Data-Qtr6'!D74,"Yes")+(0.1*COUNTIF('Data-Qtr6'!D74,"N/A")))),"")</f>
        <v/>
      </c>
      <c r="E75" s="172" t="str">
        <f>IF(M75=1,IF(ISBLANK('Data-Qtr6'!E74),"",(10*COUNTIF('Data-Qtr6'!E74,"Yes, nominated to self-administer")+COUNTIF('Data-Qtr6'!E74,"Yes, nominated NOT to self-administer"))),"")</f>
        <v/>
      </c>
      <c r="F75" s="172" t="str">
        <f>IF(M75=1,IF(ISBLANK('Data-Qtr6'!F74),"",(10*COUNTIF('Data-Qtr6'!F74,"Yes, reported difficulty swallowing medicines")+COUNTIF('Data-Qtr6'!F74,"Yes, reported NO difficulty swallowing medicines"))),"")</f>
        <v/>
      </c>
      <c r="G75" s="168" t="str">
        <f>IF(M75=1,IF('Data-Qtr6'!P74,0.1,IF(ISBLANK('Data-Qtr6'!G74),"",(COUNTIF('Data-Qtr6'!G74,"Yes")+(0.1*COUNTIF('Data-Qtr6'!G74,"N/A"))))),"")</f>
        <v/>
      </c>
      <c r="H75" s="169" t="str">
        <f>IF(M75=1,IF('Data-Qtr6'!Q74,0.1,IF(ISBLANK('Data-Qtr6'!H74),"",((COUNTIF('Data-Qtr6'!H74,"Yes")+(0.1*COUNTIF('Data-Qtr6'!H74,"N/A")))))),"")</f>
        <v/>
      </c>
      <c r="I75" s="173" t="str">
        <f>IF(M75=1,IF(ISBLANK('Data-Qtr6'!I74),"",(COUNTIF('Data-Qtr6'!I74,"Yes")+(0.1*COUNTIF('Data-Qtr6'!I74,"N/A")))),"")</f>
        <v/>
      </c>
      <c r="J75" s="173" t="str">
        <f>IF(M75=1,IF(ISBLANK('Data-Qtr6'!J74),"",(COUNTIF('Data-Qtr6'!J74,"Yes")+(0.1*COUNTIF('Data-Qtr6'!J74,"N/A")))),"")</f>
        <v/>
      </c>
      <c r="K75" s="174" t="str">
        <f>IF(M75=1,IF(ISBLANK('Data-Qtr6'!K74),"",(COUNTIF('Data-Qtr6'!K74,"Yes")+(0.1*COUNTIF('Data-Qtr6'!K74,"N/A")))),"")</f>
        <v/>
      </c>
      <c r="L75" s="119">
        <f>COUNTIF('Data-Qtr6'!C74:K74,"")</f>
        <v>9</v>
      </c>
      <c r="M75" s="74">
        <f>IF('Data-Qtr6'!R74,"",IF(L75&lt;9,1,0))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IF(M76=1,IF('Data-Qtr6'!C75="","",(COUNTIF('Data-Qtr6'!C75,"Yes")+(0.1*COUNTIF('Data-Qtr6'!C75,"N/A")))),"")</f>
        <v/>
      </c>
      <c r="D76" s="172" t="str">
        <f>IF(M76=1,IF(ISBLANK('Data-Qtr6'!D75),"",(COUNTIF('Data-Qtr6'!D75,"Yes")+(0.1*COUNTIF('Data-Qtr6'!D75,"N/A")))),"")</f>
        <v/>
      </c>
      <c r="E76" s="172" t="str">
        <f>IF(M76=1,IF(ISBLANK('Data-Qtr6'!E75),"",(10*COUNTIF('Data-Qtr6'!E75,"Yes, nominated to self-administer")+COUNTIF('Data-Qtr6'!E75,"Yes, nominated NOT to self-administer"))),"")</f>
        <v/>
      </c>
      <c r="F76" s="172" t="str">
        <f>IF(M76=1,IF(ISBLANK('Data-Qtr6'!F75),"",(10*COUNTIF('Data-Qtr6'!F75,"Yes, reported difficulty swallowing medicines")+COUNTIF('Data-Qtr6'!F75,"Yes, reported NO difficulty swallowing medicines"))),"")</f>
        <v/>
      </c>
      <c r="G76" s="168" t="str">
        <f>IF(M76=1,IF('Data-Qtr6'!P75,0.1,IF(ISBLANK('Data-Qtr6'!G75),"",(COUNTIF('Data-Qtr6'!G75,"Yes")+(0.1*COUNTIF('Data-Qtr6'!G75,"N/A"))))),"")</f>
        <v/>
      </c>
      <c r="H76" s="169" t="str">
        <f>IF(M76=1,IF('Data-Qtr6'!Q75,0.1,IF(ISBLANK('Data-Qtr6'!H75),"",((COUNTIF('Data-Qtr6'!H75,"Yes")+(0.1*COUNTIF('Data-Qtr6'!H75,"N/A")))))),"")</f>
        <v/>
      </c>
      <c r="I76" s="173" t="str">
        <f>IF(M76=1,IF(ISBLANK('Data-Qtr6'!I75),"",(COUNTIF('Data-Qtr6'!I75,"Yes")+(0.1*COUNTIF('Data-Qtr6'!I75,"N/A")))),"")</f>
        <v/>
      </c>
      <c r="J76" s="173" t="str">
        <f>IF(M76=1,IF(ISBLANK('Data-Qtr6'!J75),"",(COUNTIF('Data-Qtr6'!J75,"Yes")+(0.1*COUNTIF('Data-Qtr6'!J75,"N/A")))),"")</f>
        <v/>
      </c>
      <c r="K76" s="174" t="str">
        <f>IF(M76=1,IF(ISBLANK('Data-Qtr6'!K75),"",(COUNTIF('Data-Qtr6'!K75,"Yes")+(0.1*COUNTIF('Data-Qtr6'!K75,"N/A")))),"")</f>
        <v/>
      </c>
      <c r="L76" s="148">
        <f>COUNTIF('Data-Qtr6'!C75:K75,"")</f>
        <v>9</v>
      </c>
      <c r="M76" s="74">
        <f>IF('Data-Qtr6'!R75,"",IF(L76&lt;9,1,0))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IF(M77=1,IF('Data-Qtr6'!C76="","",(COUNTIF('Data-Qtr6'!C76,"Yes")+(0.1*COUNTIF('Data-Qtr6'!C76,"N/A")))),"")</f>
        <v/>
      </c>
      <c r="D77" s="172" t="str">
        <f>IF(M77=1,IF(ISBLANK('Data-Qtr6'!D76),"",(COUNTIF('Data-Qtr6'!D76,"Yes")+(0.1*COUNTIF('Data-Qtr6'!D76,"N/A")))),"")</f>
        <v/>
      </c>
      <c r="E77" s="172" t="str">
        <f>IF(M77=1,IF(ISBLANK('Data-Qtr6'!E76),"",(10*COUNTIF('Data-Qtr6'!E76,"Yes, nominated to self-administer")+COUNTIF('Data-Qtr6'!E76,"Yes, nominated NOT to self-administer"))),"")</f>
        <v/>
      </c>
      <c r="F77" s="172" t="str">
        <f>IF(M77=1,IF(ISBLANK('Data-Qtr6'!F76),"",(10*COUNTIF('Data-Qtr6'!F76,"Yes, reported difficulty swallowing medicines")+COUNTIF('Data-Qtr6'!F76,"Yes, reported NO difficulty swallowing medicines"))),"")</f>
        <v/>
      </c>
      <c r="G77" s="168" t="str">
        <f>IF(M77=1,IF('Data-Qtr6'!P76,0.1,IF(ISBLANK('Data-Qtr6'!G76),"",(COUNTIF('Data-Qtr6'!G76,"Yes")+(0.1*COUNTIF('Data-Qtr6'!G76,"N/A"))))),"")</f>
        <v/>
      </c>
      <c r="H77" s="169" t="str">
        <f>IF(M77=1,IF('Data-Qtr6'!Q76,0.1,IF(ISBLANK('Data-Qtr6'!H76),"",((COUNTIF('Data-Qtr6'!H76,"Yes")+(0.1*COUNTIF('Data-Qtr6'!H76,"N/A")))))),"")</f>
        <v/>
      </c>
      <c r="I77" s="173" t="str">
        <f>IF(M77=1,IF(ISBLANK('Data-Qtr6'!I76),"",(COUNTIF('Data-Qtr6'!I76,"Yes")+(0.1*COUNTIF('Data-Qtr6'!I76,"N/A")))),"")</f>
        <v/>
      </c>
      <c r="J77" s="173" t="str">
        <f>IF(M77=1,IF(ISBLANK('Data-Qtr6'!J76),"",(COUNTIF('Data-Qtr6'!J76,"Yes")+(0.1*COUNTIF('Data-Qtr6'!J76,"N/A")))),"")</f>
        <v/>
      </c>
      <c r="K77" s="174" t="str">
        <f>IF(M77=1,IF(ISBLANK('Data-Qtr6'!K76),"",(COUNTIF('Data-Qtr6'!K76,"Yes")+(0.1*COUNTIF('Data-Qtr6'!K76,"N/A")))),"")</f>
        <v/>
      </c>
      <c r="L77" s="119">
        <f>COUNTIF('Data-Qtr6'!C76:K76,"")</f>
        <v>9</v>
      </c>
      <c r="M77" s="74">
        <f>IF('Data-Qtr6'!R76,"",IF(L77&lt;9,1,0))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IF(M78=1,IF('Data-Qtr6'!C77="","",(COUNTIF('Data-Qtr6'!C77,"Yes")+(0.1*COUNTIF('Data-Qtr6'!C77,"N/A")))),"")</f>
        <v/>
      </c>
      <c r="D78" s="172" t="str">
        <f>IF(M78=1,IF(ISBLANK('Data-Qtr6'!D77),"",(COUNTIF('Data-Qtr6'!D77,"Yes")+(0.1*COUNTIF('Data-Qtr6'!D77,"N/A")))),"")</f>
        <v/>
      </c>
      <c r="E78" s="172" t="str">
        <f>IF(M78=1,IF(ISBLANK('Data-Qtr6'!E77),"",(10*COUNTIF('Data-Qtr6'!E77,"Yes, nominated to self-administer")+COUNTIF('Data-Qtr6'!E77,"Yes, nominated NOT to self-administer"))),"")</f>
        <v/>
      </c>
      <c r="F78" s="172" t="str">
        <f>IF(M78=1,IF(ISBLANK('Data-Qtr6'!F77),"",(10*COUNTIF('Data-Qtr6'!F77,"Yes, reported difficulty swallowing medicines")+COUNTIF('Data-Qtr6'!F77,"Yes, reported NO difficulty swallowing medicines"))),"")</f>
        <v/>
      </c>
      <c r="G78" s="168" t="str">
        <f>IF(M78=1,IF('Data-Qtr6'!P77,0.1,IF(ISBLANK('Data-Qtr6'!G77),"",(COUNTIF('Data-Qtr6'!G77,"Yes")+(0.1*COUNTIF('Data-Qtr6'!G77,"N/A"))))),"")</f>
        <v/>
      </c>
      <c r="H78" s="169" t="str">
        <f>IF(M78=1,IF('Data-Qtr6'!Q77,0.1,IF(ISBLANK('Data-Qtr6'!H77),"",((COUNTIF('Data-Qtr6'!H77,"Yes")+(0.1*COUNTIF('Data-Qtr6'!H77,"N/A")))))),"")</f>
        <v/>
      </c>
      <c r="I78" s="173" t="str">
        <f>IF(M78=1,IF(ISBLANK('Data-Qtr6'!I77),"",(COUNTIF('Data-Qtr6'!I77,"Yes")+(0.1*COUNTIF('Data-Qtr6'!I77,"N/A")))),"")</f>
        <v/>
      </c>
      <c r="J78" s="173" t="str">
        <f>IF(M78=1,IF(ISBLANK('Data-Qtr6'!J77),"",(COUNTIF('Data-Qtr6'!J77,"Yes")+(0.1*COUNTIF('Data-Qtr6'!J77,"N/A")))),"")</f>
        <v/>
      </c>
      <c r="K78" s="174" t="str">
        <f>IF(M78=1,IF(ISBLANK('Data-Qtr6'!K77),"",(COUNTIF('Data-Qtr6'!K77,"Yes")+(0.1*COUNTIF('Data-Qtr6'!K77,"N/A")))),"")</f>
        <v/>
      </c>
      <c r="L78" s="119">
        <f>COUNTIF('Data-Qtr6'!C77:K77,"")</f>
        <v>9</v>
      </c>
      <c r="M78" s="74">
        <f>IF('Data-Qtr6'!R77,"",IF(L78&lt;9,1,0))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IF(M79=1,IF('Data-Qtr6'!C78="","",(COUNTIF('Data-Qtr6'!C78,"Yes")+(0.1*COUNTIF('Data-Qtr6'!C78,"N/A")))),"")</f>
        <v/>
      </c>
      <c r="D79" s="172" t="str">
        <f>IF(M79=1,IF(ISBLANK('Data-Qtr6'!D78),"",(COUNTIF('Data-Qtr6'!D78,"Yes")+(0.1*COUNTIF('Data-Qtr6'!D78,"N/A")))),"")</f>
        <v/>
      </c>
      <c r="E79" s="172" t="str">
        <f>IF(M79=1,IF(ISBLANK('Data-Qtr6'!E78),"",(10*COUNTIF('Data-Qtr6'!E78,"Yes, nominated to self-administer")+COUNTIF('Data-Qtr6'!E78,"Yes, nominated NOT to self-administer"))),"")</f>
        <v/>
      </c>
      <c r="F79" s="172" t="str">
        <f>IF(M79=1,IF(ISBLANK('Data-Qtr6'!F78),"",(10*COUNTIF('Data-Qtr6'!F78,"Yes, reported difficulty swallowing medicines")+COUNTIF('Data-Qtr6'!F78,"Yes, reported NO difficulty swallowing medicines"))),"")</f>
        <v/>
      </c>
      <c r="G79" s="168" t="str">
        <f>IF(M79=1,IF('Data-Qtr6'!P78,0.1,IF(ISBLANK('Data-Qtr6'!G78),"",(COUNTIF('Data-Qtr6'!G78,"Yes")+(0.1*COUNTIF('Data-Qtr6'!G78,"N/A"))))),"")</f>
        <v/>
      </c>
      <c r="H79" s="169" t="str">
        <f>IF(M79=1,IF('Data-Qtr6'!Q78,0.1,IF(ISBLANK('Data-Qtr6'!H78),"",((COUNTIF('Data-Qtr6'!H78,"Yes")+(0.1*COUNTIF('Data-Qtr6'!H78,"N/A")))))),"")</f>
        <v/>
      </c>
      <c r="I79" s="173" t="str">
        <f>IF(M79=1,IF(ISBLANK('Data-Qtr6'!I78),"",(COUNTIF('Data-Qtr6'!I78,"Yes")+(0.1*COUNTIF('Data-Qtr6'!I78,"N/A")))),"")</f>
        <v/>
      </c>
      <c r="J79" s="173" t="str">
        <f>IF(M79=1,IF(ISBLANK('Data-Qtr6'!J78),"",(COUNTIF('Data-Qtr6'!J78,"Yes")+(0.1*COUNTIF('Data-Qtr6'!J78,"N/A")))),"")</f>
        <v/>
      </c>
      <c r="K79" s="174" t="str">
        <f>IF(M79=1,IF(ISBLANK('Data-Qtr6'!K78),"",(COUNTIF('Data-Qtr6'!K78,"Yes")+(0.1*COUNTIF('Data-Qtr6'!K78,"N/A")))),"")</f>
        <v/>
      </c>
      <c r="L79" s="119">
        <f>COUNTIF('Data-Qtr6'!C78:K78,"")</f>
        <v>9</v>
      </c>
      <c r="M79" s="74">
        <f>IF('Data-Qtr6'!R78,"",IF(L79&lt;9,1,0))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IF(M80=1,IF('Data-Qtr6'!C79="","",(COUNTIF('Data-Qtr6'!C79,"Yes")+(0.1*COUNTIF('Data-Qtr6'!C79,"N/A")))),"")</f>
        <v/>
      </c>
      <c r="D80" s="172" t="str">
        <f>IF(M80=1,IF(ISBLANK('Data-Qtr6'!D79),"",(COUNTIF('Data-Qtr6'!D79,"Yes")+(0.1*COUNTIF('Data-Qtr6'!D79,"N/A")))),"")</f>
        <v/>
      </c>
      <c r="E80" s="172" t="str">
        <f>IF(M80=1,IF(ISBLANK('Data-Qtr6'!E79),"",(10*COUNTIF('Data-Qtr6'!E79,"Yes, nominated to self-administer")+COUNTIF('Data-Qtr6'!E79,"Yes, nominated NOT to self-administer"))),"")</f>
        <v/>
      </c>
      <c r="F80" s="172" t="str">
        <f>IF(M80=1,IF(ISBLANK('Data-Qtr6'!F79),"",(10*COUNTIF('Data-Qtr6'!F79,"Yes, reported difficulty swallowing medicines")+COUNTIF('Data-Qtr6'!F79,"Yes, reported NO difficulty swallowing medicines"))),"")</f>
        <v/>
      </c>
      <c r="G80" s="168" t="str">
        <f>IF(M80=1,IF('Data-Qtr6'!P79,0.1,IF(ISBLANK('Data-Qtr6'!G79),"",(COUNTIF('Data-Qtr6'!G79,"Yes")+(0.1*COUNTIF('Data-Qtr6'!G79,"N/A"))))),"")</f>
        <v/>
      </c>
      <c r="H80" s="169" t="str">
        <f>IF(M80=1,IF('Data-Qtr6'!Q79,0.1,IF(ISBLANK('Data-Qtr6'!H79),"",((COUNTIF('Data-Qtr6'!H79,"Yes")+(0.1*COUNTIF('Data-Qtr6'!H79,"N/A")))))),"")</f>
        <v/>
      </c>
      <c r="I80" s="173" t="str">
        <f>IF(M80=1,IF(ISBLANK('Data-Qtr6'!I79),"",(COUNTIF('Data-Qtr6'!I79,"Yes")+(0.1*COUNTIF('Data-Qtr6'!I79,"N/A")))),"")</f>
        <v/>
      </c>
      <c r="J80" s="173" t="str">
        <f>IF(M80=1,IF(ISBLANK('Data-Qtr6'!J79),"",(COUNTIF('Data-Qtr6'!J79,"Yes")+(0.1*COUNTIF('Data-Qtr6'!J79,"N/A")))),"")</f>
        <v/>
      </c>
      <c r="K80" s="174" t="str">
        <f>IF(M80=1,IF(ISBLANK('Data-Qtr6'!K79),"",(COUNTIF('Data-Qtr6'!K79,"Yes")+(0.1*COUNTIF('Data-Qtr6'!K79,"N/A")))),"")</f>
        <v/>
      </c>
      <c r="L80" s="119">
        <f>COUNTIF('Data-Qtr6'!C79:K79,"")</f>
        <v>9</v>
      </c>
      <c r="M80" s="74">
        <f>IF('Data-Qtr6'!R79,"",IF(L80&lt;9,1,0))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IF(M81=1,IF('Data-Qtr6'!C80="","",(COUNTIF('Data-Qtr6'!C80,"Yes")+(0.1*COUNTIF('Data-Qtr6'!C80,"N/A")))),"")</f>
        <v/>
      </c>
      <c r="D81" s="172" t="str">
        <f>IF(M81=1,IF(ISBLANK('Data-Qtr6'!D80),"",(COUNTIF('Data-Qtr6'!D80,"Yes")+(0.1*COUNTIF('Data-Qtr6'!D80,"N/A")))),"")</f>
        <v/>
      </c>
      <c r="E81" s="172" t="str">
        <f>IF(M81=1,IF(ISBLANK('Data-Qtr6'!E80),"",(10*COUNTIF('Data-Qtr6'!E80,"Yes, nominated to self-administer")+COUNTIF('Data-Qtr6'!E80,"Yes, nominated NOT to self-administer"))),"")</f>
        <v/>
      </c>
      <c r="F81" s="172" t="str">
        <f>IF(M81=1,IF(ISBLANK('Data-Qtr6'!F80),"",(10*COUNTIF('Data-Qtr6'!F80,"Yes, reported difficulty swallowing medicines")+COUNTIF('Data-Qtr6'!F80,"Yes, reported NO difficulty swallowing medicines"))),"")</f>
        <v/>
      </c>
      <c r="G81" s="168" t="str">
        <f>IF(M81=1,IF('Data-Qtr6'!P80,0.1,IF(ISBLANK('Data-Qtr6'!G80),"",(COUNTIF('Data-Qtr6'!G80,"Yes")+(0.1*COUNTIF('Data-Qtr6'!G80,"N/A"))))),"")</f>
        <v/>
      </c>
      <c r="H81" s="169" t="str">
        <f>IF(M81=1,IF('Data-Qtr6'!Q80,0.1,IF(ISBLANK('Data-Qtr6'!H80),"",((COUNTIF('Data-Qtr6'!H80,"Yes")+(0.1*COUNTIF('Data-Qtr6'!H80,"N/A")))))),"")</f>
        <v/>
      </c>
      <c r="I81" s="173" t="str">
        <f>IF(M81=1,IF(ISBLANK('Data-Qtr6'!I80),"",(COUNTIF('Data-Qtr6'!I80,"Yes")+(0.1*COUNTIF('Data-Qtr6'!I80,"N/A")))),"")</f>
        <v/>
      </c>
      <c r="J81" s="173" t="str">
        <f>IF(M81=1,IF(ISBLANK('Data-Qtr6'!J80),"",(COUNTIF('Data-Qtr6'!J80,"Yes")+(0.1*COUNTIF('Data-Qtr6'!J80,"N/A")))),"")</f>
        <v/>
      </c>
      <c r="K81" s="174" t="str">
        <f>IF(M81=1,IF(ISBLANK('Data-Qtr6'!K80),"",(COUNTIF('Data-Qtr6'!K80,"Yes")+(0.1*COUNTIF('Data-Qtr6'!K80,"N/A")))),"")</f>
        <v/>
      </c>
      <c r="L81" s="119">
        <f>COUNTIF('Data-Qtr6'!C80:K80,"")</f>
        <v>9</v>
      </c>
      <c r="M81" s="74">
        <f>IF('Data-Qtr6'!R80,"",IF(L81&lt;9,1,0))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IF(M82=1,IF('Data-Qtr6'!C81="","",(COUNTIF('Data-Qtr6'!C81,"Yes")+(0.1*COUNTIF('Data-Qtr6'!C81,"N/A")))),"")</f>
        <v/>
      </c>
      <c r="D82" s="172" t="str">
        <f>IF(M82=1,IF(ISBLANK('Data-Qtr6'!D81),"",(COUNTIF('Data-Qtr6'!D81,"Yes")+(0.1*COUNTIF('Data-Qtr6'!D81,"N/A")))),"")</f>
        <v/>
      </c>
      <c r="E82" s="172" t="str">
        <f>IF(M82=1,IF(ISBLANK('Data-Qtr6'!E81),"",(10*COUNTIF('Data-Qtr6'!E81,"Yes, nominated to self-administer")+COUNTIF('Data-Qtr6'!E81,"Yes, nominated NOT to self-administer"))),"")</f>
        <v/>
      </c>
      <c r="F82" s="172" t="str">
        <f>IF(M82=1,IF(ISBLANK('Data-Qtr6'!F81),"",(10*COUNTIF('Data-Qtr6'!F81,"Yes, reported difficulty swallowing medicines")+COUNTIF('Data-Qtr6'!F81,"Yes, reported NO difficulty swallowing medicines"))),"")</f>
        <v/>
      </c>
      <c r="G82" s="168" t="str">
        <f>IF(M82=1,IF('Data-Qtr6'!P81,0.1,IF(ISBLANK('Data-Qtr6'!G81),"",(COUNTIF('Data-Qtr6'!G81,"Yes")+(0.1*COUNTIF('Data-Qtr6'!G81,"N/A"))))),"")</f>
        <v/>
      </c>
      <c r="H82" s="169" t="str">
        <f>IF(M82=1,IF('Data-Qtr6'!Q81,0.1,IF(ISBLANK('Data-Qtr6'!H81),"",((COUNTIF('Data-Qtr6'!H81,"Yes")+(0.1*COUNTIF('Data-Qtr6'!H81,"N/A")))))),"")</f>
        <v/>
      </c>
      <c r="I82" s="173" t="str">
        <f>IF(M82=1,IF(ISBLANK('Data-Qtr6'!I81),"",(COUNTIF('Data-Qtr6'!I81,"Yes")+(0.1*COUNTIF('Data-Qtr6'!I81,"N/A")))),"")</f>
        <v/>
      </c>
      <c r="J82" s="173" t="str">
        <f>IF(M82=1,IF(ISBLANK('Data-Qtr6'!J81),"",(COUNTIF('Data-Qtr6'!J81,"Yes")+(0.1*COUNTIF('Data-Qtr6'!J81,"N/A")))),"")</f>
        <v/>
      </c>
      <c r="K82" s="174" t="str">
        <f>IF(M82=1,IF(ISBLANK('Data-Qtr6'!K81),"",(COUNTIF('Data-Qtr6'!K81,"Yes")+(0.1*COUNTIF('Data-Qtr6'!K81,"N/A")))),"")</f>
        <v/>
      </c>
      <c r="L82" s="119">
        <f>COUNTIF('Data-Qtr6'!C81:K81,"")</f>
        <v>9</v>
      </c>
      <c r="M82" s="74">
        <f>IF('Data-Qtr6'!R81,"",IF(L82&lt;9,1,0))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IF(M83=1,IF('Data-Qtr6'!C82="","",(COUNTIF('Data-Qtr6'!C82,"Yes")+(0.1*COUNTIF('Data-Qtr6'!C82,"N/A")))),"")</f>
        <v/>
      </c>
      <c r="D83" s="172" t="str">
        <f>IF(M83=1,IF(ISBLANK('Data-Qtr6'!D82),"",(COUNTIF('Data-Qtr6'!D82,"Yes")+(0.1*COUNTIF('Data-Qtr6'!D82,"N/A")))),"")</f>
        <v/>
      </c>
      <c r="E83" s="172" t="str">
        <f>IF(M83=1,IF(ISBLANK('Data-Qtr6'!E82),"",(10*COUNTIF('Data-Qtr6'!E82,"Yes, nominated to self-administer")+COUNTIF('Data-Qtr6'!E82,"Yes, nominated NOT to self-administer"))),"")</f>
        <v/>
      </c>
      <c r="F83" s="172" t="str">
        <f>IF(M83=1,IF(ISBLANK('Data-Qtr6'!F82),"",(10*COUNTIF('Data-Qtr6'!F82,"Yes, reported difficulty swallowing medicines")+COUNTIF('Data-Qtr6'!F82,"Yes, reported NO difficulty swallowing medicines"))),"")</f>
        <v/>
      </c>
      <c r="G83" s="168" t="str">
        <f>IF(M83=1,IF('Data-Qtr6'!P82,0.1,IF(ISBLANK('Data-Qtr6'!G82),"",(COUNTIF('Data-Qtr6'!G82,"Yes")+(0.1*COUNTIF('Data-Qtr6'!G82,"N/A"))))),"")</f>
        <v/>
      </c>
      <c r="H83" s="169" t="str">
        <f>IF(M83=1,IF('Data-Qtr6'!Q82,0.1,IF(ISBLANK('Data-Qtr6'!H82),"",((COUNTIF('Data-Qtr6'!H82,"Yes")+(0.1*COUNTIF('Data-Qtr6'!H82,"N/A")))))),"")</f>
        <v/>
      </c>
      <c r="I83" s="173" t="str">
        <f>IF(M83=1,IF(ISBLANK('Data-Qtr6'!I82),"",(COUNTIF('Data-Qtr6'!I82,"Yes")+(0.1*COUNTIF('Data-Qtr6'!I82,"N/A")))),"")</f>
        <v/>
      </c>
      <c r="J83" s="173" t="str">
        <f>IF(M83=1,IF(ISBLANK('Data-Qtr6'!J82),"",(COUNTIF('Data-Qtr6'!J82,"Yes")+(0.1*COUNTIF('Data-Qtr6'!J82,"N/A")))),"")</f>
        <v/>
      </c>
      <c r="K83" s="174" t="str">
        <f>IF(M83=1,IF(ISBLANK('Data-Qtr6'!K82),"",(COUNTIF('Data-Qtr6'!K82,"Yes")+(0.1*COUNTIF('Data-Qtr6'!K82,"N/A")))),"")</f>
        <v/>
      </c>
      <c r="L83" s="119">
        <f>COUNTIF('Data-Qtr6'!C82:K82,"")</f>
        <v>9</v>
      </c>
      <c r="M83" s="74">
        <f>IF('Data-Qtr6'!R82,"",IF(L83&lt;9,1,0))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IF(M84=1,IF('Data-Qtr6'!C83="","",(COUNTIF('Data-Qtr6'!C83,"Yes")+(0.1*COUNTIF('Data-Qtr6'!C83,"N/A")))),"")</f>
        <v/>
      </c>
      <c r="D84" s="172" t="str">
        <f>IF(M84=1,IF(ISBLANK('Data-Qtr6'!D83),"",(COUNTIF('Data-Qtr6'!D83,"Yes")+(0.1*COUNTIF('Data-Qtr6'!D83,"N/A")))),"")</f>
        <v/>
      </c>
      <c r="E84" s="172" t="str">
        <f>IF(M84=1,IF(ISBLANK('Data-Qtr6'!E83),"",(10*COUNTIF('Data-Qtr6'!E83,"Yes, nominated to self-administer")+COUNTIF('Data-Qtr6'!E83,"Yes, nominated NOT to self-administer"))),"")</f>
        <v/>
      </c>
      <c r="F84" s="172" t="str">
        <f>IF(M84=1,IF(ISBLANK('Data-Qtr6'!F83),"",(10*COUNTIF('Data-Qtr6'!F83,"Yes, reported difficulty swallowing medicines")+COUNTIF('Data-Qtr6'!F83,"Yes, reported NO difficulty swallowing medicines"))),"")</f>
        <v/>
      </c>
      <c r="G84" s="168" t="str">
        <f>IF(M84=1,IF('Data-Qtr6'!P83,0.1,IF(ISBLANK('Data-Qtr6'!G83),"",(COUNTIF('Data-Qtr6'!G83,"Yes")+(0.1*COUNTIF('Data-Qtr6'!G83,"N/A"))))),"")</f>
        <v/>
      </c>
      <c r="H84" s="169" t="str">
        <f>IF(M84=1,IF('Data-Qtr6'!Q83,0.1,IF(ISBLANK('Data-Qtr6'!H83),"",((COUNTIF('Data-Qtr6'!H83,"Yes")+(0.1*COUNTIF('Data-Qtr6'!H83,"N/A")))))),"")</f>
        <v/>
      </c>
      <c r="I84" s="173" t="str">
        <f>IF(M84=1,IF(ISBLANK('Data-Qtr6'!I83),"",(COUNTIF('Data-Qtr6'!I83,"Yes")+(0.1*COUNTIF('Data-Qtr6'!I83,"N/A")))),"")</f>
        <v/>
      </c>
      <c r="J84" s="173" t="str">
        <f>IF(M84=1,IF(ISBLANK('Data-Qtr6'!J83),"",(COUNTIF('Data-Qtr6'!J83,"Yes")+(0.1*COUNTIF('Data-Qtr6'!J83,"N/A")))),"")</f>
        <v/>
      </c>
      <c r="K84" s="174" t="str">
        <f>IF(M84=1,IF(ISBLANK('Data-Qtr6'!K83),"",(COUNTIF('Data-Qtr6'!K83,"Yes")+(0.1*COUNTIF('Data-Qtr6'!K83,"N/A")))),"")</f>
        <v/>
      </c>
      <c r="L84" s="119">
        <f>COUNTIF('Data-Qtr6'!C83:K83,"")</f>
        <v>9</v>
      </c>
      <c r="M84" s="74">
        <f>IF('Data-Qtr6'!R83,"",IF(L84&lt;9,1,0))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IF(M85=1,IF('Data-Qtr6'!C84="","",(COUNTIF('Data-Qtr6'!C84,"Yes")+(0.1*COUNTIF('Data-Qtr6'!C84,"N/A")))),"")</f>
        <v/>
      </c>
      <c r="D85" s="172" t="str">
        <f>IF(M85=1,IF(ISBLANK('Data-Qtr6'!D84),"",(COUNTIF('Data-Qtr6'!D84,"Yes")+(0.1*COUNTIF('Data-Qtr6'!D84,"N/A")))),"")</f>
        <v/>
      </c>
      <c r="E85" s="172" t="str">
        <f>IF(M85=1,IF(ISBLANK('Data-Qtr6'!E84),"",(10*COUNTIF('Data-Qtr6'!E84,"Yes, nominated to self-administer")+COUNTIF('Data-Qtr6'!E84,"Yes, nominated NOT to self-administer"))),"")</f>
        <v/>
      </c>
      <c r="F85" s="172" t="str">
        <f>IF(M85=1,IF(ISBLANK('Data-Qtr6'!F84),"",(10*COUNTIF('Data-Qtr6'!F84,"Yes, reported difficulty swallowing medicines")+COUNTIF('Data-Qtr6'!F84,"Yes, reported NO difficulty swallowing medicines"))),"")</f>
        <v/>
      </c>
      <c r="G85" s="168" t="str">
        <f>IF(M85=1,IF('Data-Qtr6'!P84,0.1,IF(ISBLANK('Data-Qtr6'!G84),"",(COUNTIF('Data-Qtr6'!G84,"Yes")+(0.1*COUNTIF('Data-Qtr6'!G84,"N/A"))))),"")</f>
        <v/>
      </c>
      <c r="H85" s="169" t="str">
        <f>IF(M85=1,IF('Data-Qtr6'!Q84,0.1,IF(ISBLANK('Data-Qtr6'!H84),"",((COUNTIF('Data-Qtr6'!H84,"Yes")+(0.1*COUNTIF('Data-Qtr6'!H84,"N/A")))))),"")</f>
        <v/>
      </c>
      <c r="I85" s="173" t="str">
        <f>IF(M85=1,IF(ISBLANK('Data-Qtr6'!I84),"",(COUNTIF('Data-Qtr6'!I84,"Yes")+(0.1*COUNTIF('Data-Qtr6'!I84,"N/A")))),"")</f>
        <v/>
      </c>
      <c r="J85" s="173" t="str">
        <f>IF(M85=1,IF(ISBLANK('Data-Qtr6'!J84),"",(COUNTIF('Data-Qtr6'!J84,"Yes")+(0.1*COUNTIF('Data-Qtr6'!J84,"N/A")))),"")</f>
        <v/>
      </c>
      <c r="K85" s="174" t="str">
        <f>IF(M85=1,IF(ISBLANK('Data-Qtr6'!K84),"",(COUNTIF('Data-Qtr6'!K84,"Yes")+(0.1*COUNTIF('Data-Qtr6'!K84,"N/A")))),"")</f>
        <v/>
      </c>
      <c r="L85" s="119">
        <f>COUNTIF('Data-Qtr6'!C84:K84,"")</f>
        <v>9</v>
      </c>
      <c r="M85" s="74">
        <f>IF('Data-Qtr6'!R84,"",IF(L85&lt;9,1,0))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IF(M86=1,IF('Data-Qtr6'!C85="","",(COUNTIF('Data-Qtr6'!C85,"Yes")+(0.1*COUNTIF('Data-Qtr6'!C85,"N/A")))),"")</f>
        <v/>
      </c>
      <c r="D86" s="172" t="str">
        <f>IF(M86=1,IF(ISBLANK('Data-Qtr6'!D85),"",(COUNTIF('Data-Qtr6'!D85,"Yes")+(0.1*COUNTIF('Data-Qtr6'!D85,"N/A")))),"")</f>
        <v/>
      </c>
      <c r="E86" s="172" t="str">
        <f>IF(M86=1,IF(ISBLANK('Data-Qtr6'!E85),"",(10*COUNTIF('Data-Qtr6'!E85,"Yes, nominated to self-administer")+COUNTIF('Data-Qtr6'!E85,"Yes, nominated NOT to self-administer"))),"")</f>
        <v/>
      </c>
      <c r="F86" s="172" t="str">
        <f>IF(M86=1,IF(ISBLANK('Data-Qtr6'!F85),"",(10*COUNTIF('Data-Qtr6'!F85,"Yes, reported difficulty swallowing medicines")+COUNTIF('Data-Qtr6'!F85,"Yes, reported NO difficulty swallowing medicines"))),"")</f>
        <v/>
      </c>
      <c r="G86" s="168" t="str">
        <f>IF(M86=1,IF('Data-Qtr6'!P85,0.1,IF(ISBLANK('Data-Qtr6'!G85),"",(COUNTIF('Data-Qtr6'!G85,"Yes")+(0.1*COUNTIF('Data-Qtr6'!G85,"N/A"))))),"")</f>
        <v/>
      </c>
      <c r="H86" s="169" t="str">
        <f>IF(M86=1,IF('Data-Qtr6'!Q85,0.1,IF(ISBLANK('Data-Qtr6'!H85),"",((COUNTIF('Data-Qtr6'!H85,"Yes")+(0.1*COUNTIF('Data-Qtr6'!H85,"N/A")))))),"")</f>
        <v/>
      </c>
      <c r="I86" s="173" t="str">
        <f>IF(M86=1,IF(ISBLANK('Data-Qtr6'!I85),"",(COUNTIF('Data-Qtr6'!I85,"Yes")+(0.1*COUNTIF('Data-Qtr6'!I85,"N/A")))),"")</f>
        <v/>
      </c>
      <c r="J86" s="173" t="str">
        <f>IF(M86=1,IF(ISBLANK('Data-Qtr6'!J85),"",(COUNTIF('Data-Qtr6'!J85,"Yes")+(0.1*COUNTIF('Data-Qtr6'!J85,"N/A")))),"")</f>
        <v/>
      </c>
      <c r="K86" s="174" t="str">
        <f>IF(M86=1,IF(ISBLANK('Data-Qtr6'!K85),"",(COUNTIF('Data-Qtr6'!K85,"Yes")+(0.1*COUNTIF('Data-Qtr6'!K85,"N/A")))),"")</f>
        <v/>
      </c>
      <c r="L86" s="148">
        <f>COUNTIF('Data-Qtr6'!C85:K85,"")</f>
        <v>9</v>
      </c>
      <c r="M86" s="74">
        <f>IF('Data-Qtr6'!R85,"",IF(L86&lt;9,1,0))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IF(M87=1,IF('Data-Qtr6'!C86="","",(COUNTIF('Data-Qtr6'!C86,"Yes")+(0.1*COUNTIF('Data-Qtr6'!C86,"N/A")))),"")</f>
        <v/>
      </c>
      <c r="D87" s="172" t="str">
        <f>IF(M87=1,IF(ISBLANK('Data-Qtr6'!D86),"",(COUNTIF('Data-Qtr6'!D86,"Yes")+(0.1*COUNTIF('Data-Qtr6'!D86,"N/A")))),"")</f>
        <v/>
      </c>
      <c r="E87" s="172" t="str">
        <f>IF(M87=1,IF(ISBLANK('Data-Qtr6'!E86),"",(10*COUNTIF('Data-Qtr6'!E86,"Yes, nominated to self-administer")+COUNTIF('Data-Qtr6'!E86,"Yes, nominated NOT to self-administer"))),"")</f>
        <v/>
      </c>
      <c r="F87" s="172" t="str">
        <f>IF(M87=1,IF(ISBLANK('Data-Qtr6'!F86),"",(10*COUNTIF('Data-Qtr6'!F86,"Yes, reported difficulty swallowing medicines")+COUNTIF('Data-Qtr6'!F86,"Yes, reported NO difficulty swallowing medicines"))),"")</f>
        <v/>
      </c>
      <c r="G87" s="168" t="str">
        <f>IF(M87=1,IF('Data-Qtr6'!P86,0.1,IF(ISBLANK('Data-Qtr6'!G86),"",(COUNTIF('Data-Qtr6'!G86,"Yes")+(0.1*COUNTIF('Data-Qtr6'!G86,"N/A"))))),"")</f>
        <v/>
      </c>
      <c r="H87" s="169" t="str">
        <f>IF(M87=1,IF('Data-Qtr6'!Q86,0.1,IF(ISBLANK('Data-Qtr6'!H86),"",((COUNTIF('Data-Qtr6'!H86,"Yes")+(0.1*COUNTIF('Data-Qtr6'!H86,"N/A")))))),"")</f>
        <v/>
      </c>
      <c r="I87" s="173" t="str">
        <f>IF(M87=1,IF(ISBLANK('Data-Qtr6'!I86),"",(COUNTIF('Data-Qtr6'!I86,"Yes")+(0.1*COUNTIF('Data-Qtr6'!I86,"N/A")))),"")</f>
        <v/>
      </c>
      <c r="J87" s="173" t="str">
        <f>IF(M87=1,IF(ISBLANK('Data-Qtr6'!J86),"",(COUNTIF('Data-Qtr6'!J86,"Yes")+(0.1*COUNTIF('Data-Qtr6'!J86,"N/A")))),"")</f>
        <v/>
      </c>
      <c r="K87" s="174" t="str">
        <f>IF(M87=1,IF(ISBLANK('Data-Qtr6'!K86),"",(COUNTIF('Data-Qtr6'!K86,"Yes")+(0.1*COUNTIF('Data-Qtr6'!K86,"N/A")))),"")</f>
        <v/>
      </c>
      <c r="L87" s="119">
        <f>COUNTIF('Data-Qtr6'!C86:K86,"")</f>
        <v>9</v>
      </c>
      <c r="M87" s="74">
        <f>IF('Data-Qtr6'!R86,"",IF(L87&lt;9,1,0))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IF(M88=1,IF('Data-Qtr6'!C87="","",(COUNTIF('Data-Qtr6'!C87,"Yes")+(0.1*COUNTIF('Data-Qtr6'!C87,"N/A")))),"")</f>
        <v/>
      </c>
      <c r="D88" s="172" t="str">
        <f>IF(M88=1,IF(ISBLANK('Data-Qtr6'!D87),"",(COUNTIF('Data-Qtr6'!D87,"Yes")+(0.1*COUNTIF('Data-Qtr6'!D87,"N/A")))),"")</f>
        <v/>
      </c>
      <c r="E88" s="172" t="str">
        <f>IF(M88=1,IF(ISBLANK('Data-Qtr6'!E87),"",(10*COUNTIF('Data-Qtr6'!E87,"Yes, nominated to self-administer")+COUNTIF('Data-Qtr6'!E87,"Yes, nominated NOT to self-administer"))),"")</f>
        <v/>
      </c>
      <c r="F88" s="172" t="str">
        <f>IF(M88=1,IF(ISBLANK('Data-Qtr6'!F87),"",(10*COUNTIF('Data-Qtr6'!F87,"Yes, reported difficulty swallowing medicines")+COUNTIF('Data-Qtr6'!F87,"Yes, reported NO difficulty swallowing medicines"))),"")</f>
        <v/>
      </c>
      <c r="G88" s="168" t="str">
        <f>IF(M88=1,IF('Data-Qtr6'!P87,0.1,IF(ISBLANK('Data-Qtr6'!G87),"",(COUNTIF('Data-Qtr6'!G87,"Yes")+(0.1*COUNTIF('Data-Qtr6'!G87,"N/A"))))),"")</f>
        <v/>
      </c>
      <c r="H88" s="169" t="str">
        <f>IF(M88=1,IF('Data-Qtr6'!Q87,0.1,IF(ISBLANK('Data-Qtr6'!H87),"",((COUNTIF('Data-Qtr6'!H87,"Yes")+(0.1*COUNTIF('Data-Qtr6'!H87,"N/A")))))),"")</f>
        <v/>
      </c>
      <c r="I88" s="173" t="str">
        <f>IF(M88=1,IF(ISBLANK('Data-Qtr6'!I87),"",(COUNTIF('Data-Qtr6'!I87,"Yes")+(0.1*COUNTIF('Data-Qtr6'!I87,"N/A")))),"")</f>
        <v/>
      </c>
      <c r="J88" s="173" t="str">
        <f>IF(M88=1,IF(ISBLANK('Data-Qtr6'!J87),"",(COUNTIF('Data-Qtr6'!J87,"Yes")+(0.1*COUNTIF('Data-Qtr6'!J87,"N/A")))),"")</f>
        <v/>
      </c>
      <c r="K88" s="174" t="str">
        <f>IF(M88=1,IF(ISBLANK('Data-Qtr6'!K87),"",(COUNTIF('Data-Qtr6'!K87,"Yes")+(0.1*COUNTIF('Data-Qtr6'!K87,"N/A")))),"")</f>
        <v/>
      </c>
      <c r="L88" s="119">
        <f>COUNTIF('Data-Qtr6'!C87:K87,"")</f>
        <v>9</v>
      </c>
      <c r="M88" s="74">
        <f>IF('Data-Qtr6'!R87,"",IF(L88&lt;9,1,0))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IF(M89=1,IF('Data-Qtr6'!C88="","",(COUNTIF('Data-Qtr6'!C88,"Yes")+(0.1*COUNTIF('Data-Qtr6'!C88,"N/A")))),"")</f>
        <v/>
      </c>
      <c r="D89" s="172" t="str">
        <f>IF(M89=1,IF(ISBLANK('Data-Qtr6'!D88),"",(COUNTIF('Data-Qtr6'!D88,"Yes")+(0.1*COUNTIF('Data-Qtr6'!D88,"N/A")))),"")</f>
        <v/>
      </c>
      <c r="E89" s="172" t="str">
        <f>IF(M89=1,IF(ISBLANK('Data-Qtr6'!E88),"",(10*COUNTIF('Data-Qtr6'!E88,"Yes, nominated to self-administer")+COUNTIF('Data-Qtr6'!E88,"Yes, nominated NOT to self-administer"))),"")</f>
        <v/>
      </c>
      <c r="F89" s="172" t="str">
        <f>IF(M89=1,IF(ISBLANK('Data-Qtr6'!F88),"",(10*COUNTIF('Data-Qtr6'!F88,"Yes, reported difficulty swallowing medicines")+COUNTIF('Data-Qtr6'!F88,"Yes, reported NO difficulty swallowing medicines"))),"")</f>
        <v/>
      </c>
      <c r="G89" s="168" t="str">
        <f>IF(M89=1,IF('Data-Qtr6'!P88,0.1,IF(ISBLANK('Data-Qtr6'!G88),"",(COUNTIF('Data-Qtr6'!G88,"Yes")+(0.1*COUNTIF('Data-Qtr6'!G88,"N/A"))))),"")</f>
        <v/>
      </c>
      <c r="H89" s="169" t="str">
        <f>IF(M89=1,IF('Data-Qtr6'!Q88,0.1,IF(ISBLANK('Data-Qtr6'!H88),"",((COUNTIF('Data-Qtr6'!H88,"Yes")+(0.1*COUNTIF('Data-Qtr6'!H88,"N/A")))))),"")</f>
        <v/>
      </c>
      <c r="I89" s="173" t="str">
        <f>IF(M89=1,IF(ISBLANK('Data-Qtr6'!I88),"",(COUNTIF('Data-Qtr6'!I88,"Yes")+(0.1*COUNTIF('Data-Qtr6'!I88,"N/A")))),"")</f>
        <v/>
      </c>
      <c r="J89" s="173" t="str">
        <f>IF(M89=1,IF(ISBLANK('Data-Qtr6'!J88),"",(COUNTIF('Data-Qtr6'!J88,"Yes")+(0.1*COUNTIF('Data-Qtr6'!J88,"N/A")))),"")</f>
        <v/>
      </c>
      <c r="K89" s="174" t="str">
        <f>IF(M89=1,IF(ISBLANK('Data-Qtr6'!K88),"",(COUNTIF('Data-Qtr6'!K88,"Yes")+(0.1*COUNTIF('Data-Qtr6'!K88,"N/A")))),"")</f>
        <v/>
      </c>
      <c r="L89" s="119">
        <f>COUNTIF('Data-Qtr6'!C88:K88,"")</f>
        <v>9</v>
      </c>
      <c r="M89" s="74">
        <f>IF('Data-Qtr6'!R88,"",IF(L89&lt;9,1,0))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IF(M90=1,IF('Data-Qtr6'!C89="","",(COUNTIF('Data-Qtr6'!C89,"Yes")+(0.1*COUNTIF('Data-Qtr6'!C89,"N/A")))),"")</f>
        <v/>
      </c>
      <c r="D90" s="172" t="str">
        <f>IF(M90=1,IF(ISBLANK('Data-Qtr6'!D89),"",(COUNTIF('Data-Qtr6'!D89,"Yes")+(0.1*COUNTIF('Data-Qtr6'!D89,"N/A")))),"")</f>
        <v/>
      </c>
      <c r="E90" s="172" t="str">
        <f>IF(M90=1,IF(ISBLANK('Data-Qtr6'!E89),"",(10*COUNTIF('Data-Qtr6'!E89,"Yes, nominated to self-administer")+COUNTIF('Data-Qtr6'!E89,"Yes, nominated NOT to self-administer"))),"")</f>
        <v/>
      </c>
      <c r="F90" s="172" t="str">
        <f>IF(M90=1,IF(ISBLANK('Data-Qtr6'!F89),"",(10*COUNTIF('Data-Qtr6'!F89,"Yes, reported difficulty swallowing medicines")+COUNTIF('Data-Qtr6'!F89,"Yes, reported NO difficulty swallowing medicines"))),"")</f>
        <v/>
      </c>
      <c r="G90" s="168" t="str">
        <f>IF(M90=1,IF('Data-Qtr6'!P89,0.1,IF(ISBLANK('Data-Qtr6'!G89),"",(COUNTIF('Data-Qtr6'!G89,"Yes")+(0.1*COUNTIF('Data-Qtr6'!G89,"N/A"))))),"")</f>
        <v/>
      </c>
      <c r="H90" s="169" t="str">
        <f>IF(M90=1,IF('Data-Qtr6'!Q89,0.1,IF(ISBLANK('Data-Qtr6'!H89),"",((COUNTIF('Data-Qtr6'!H89,"Yes")+(0.1*COUNTIF('Data-Qtr6'!H89,"N/A")))))),"")</f>
        <v/>
      </c>
      <c r="I90" s="173" t="str">
        <f>IF(M90=1,IF(ISBLANK('Data-Qtr6'!I89),"",(COUNTIF('Data-Qtr6'!I89,"Yes")+(0.1*COUNTIF('Data-Qtr6'!I89,"N/A")))),"")</f>
        <v/>
      </c>
      <c r="J90" s="173" t="str">
        <f>IF(M90=1,IF(ISBLANK('Data-Qtr6'!J89),"",(COUNTIF('Data-Qtr6'!J89,"Yes")+(0.1*COUNTIF('Data-Qtr6'!J89,"N/A")))),"")</f>
        <v/>
      </c>
      <c r="K90" s="174" t="str">
        <f>IF(M90=1,IF(ISBLANK('Data-Qtr6'!K89),"",(COUNTIF('Data-Qtr6'!K89,"Yes")+(0.1*COUNTIF('Data-Qtr6'!K89,"N/A")))),"")</f>
        <v/>
      </c>
      <c r="L90" s="119">
        <f>COUNTIF('Data-Qtr6'!C89:K89,"")</f>
        <v>9</v>
      </c>
      <c r="M90" s="74">
        <f>IF('Data-Qtr6'!R89,"",IF(L90&lt;9,1,0))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IF(M91=1,IF('Data-Qtr6'!C90="","",(COUNTIF('Data-Qtr6'!C90,"Yes")+(0.1*COUNTIF('Data-Qtr6'!C90,"N/A")))),"")</f>
        <v/>
      </c>
      <c r="D91" s="172" t="str">
        <f>IF(M91=1,IF(ISBLANK('Data-Qtr6'!D90),"",(COUNTIF('Data-Qtr6'!D90,"Yes")+(0.1*COUNTIF('Data-Qtr6'!D90,"N/A")))),"")</f>
        <v/>
      </c>
      <c r="E91" s="172" t="str">
        <f>IF(M91=1,IF(ISBLANK('Data-Qtr6'!E90),"",(10*COUNTIF('Data-Qtr6'!E90,"Yes, nominated to self-administer")+COUNTIF('Data-Qtr6'!E90,"Yes, nominated NOT to self-administer"))),"")</f>
        <v/>
      </c>
      <c r="F91" s="172" t="str">
        <f>IF(M91=1,IF(ISBLANK('Data-Qtr6'!F90),"",(10*COUNTIF('Data-Qtr6'!F90,"Yes, reported difficulty swallowing medicines")+COUNTIF('Data-Qtr6'!F90,"Yes, reported NO difficulty swallowing medicines"))),"")</f>
        <v/>
      </c>
      <c r="G91" s="168" t="str">
        <f>IF(M91=1,IF('Data-Qtr6'!P90,0.1,IF(ISBLANK('Data-Qtr6'!G90),"",(COUNTIF('Data-Qtr6'!G90,"Yes")+(0.1*COUNTIF('Data-Qtr6'!G90,"N/A"))))),"")</f>
        <v/>
      </c>
      <c r="H91" s="169" t="str">
        <f>IF(M91=1,IF('Data-Qtr6'!Q90,0.1,IF(ISBLANK('Data-Qtr6'!H90),"",((COUNTIF('Data-Qtr6'!H90,"Yes")+(0.1*COUNTIF('Data-Qtr6'!H90,"N/A")))))),"")</f>
        <v/>
      </c>
      <c r="I91" s="173" t="str">
        <f>IF(M91=1,IF(ISBLANK('Data-Qtr6'!I90),"",(COUNTIF('Data-Qtr6'!I90,"Yes")+(0.1*COUNTIF('Data-Qtr6'!I90,"N/A")))),"")</f>
        <v/>
      </c>
      <c r="J91" s="173" t="str">
        <f>IF(M91=1,IF(ISBLANK('Data-Qtr6'!J90),"",(COUNTIF('Data-Qtr6'!J90,"Yes")+(0.1*COUNTIF('Data-Qtr6'!J90,"N/A")))),"")</f>
        <v/>
      </c>
      <c r="K91" s="174" t="str">
        <f>IF(M91=1,IF(ISBLANK('Data-Qtr6'!K90),"",(COUNTIF('Data-Qtr6'!K90,"Yes")+(0.1*COUNTIF('Data-Qtr6'!K90,"N/A")))),"")</f>
        <v/>
      </c>
      <c r="L91" s="119">
        <f>COUNTIF('Data-Qtr6'!C90:K90,"")</f>
        <v>9</v>
      </c>
      <c r="M91" s="74">
        <f>IF('Data-Qtr6'!R90,"",IF(L91&lt;9,1,0))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IF(M92=1,IF('Data-Qtr6'!C91="","",(COUNTIF('Data-Qtr6'!C91,"Yes")+(0.1*COUNTIF('Data-Qtr6'!C91,"N/A")))),"")</f>
        <v/>
      </c>
      <c r="D92" s="172" t="str">
        <f>IF(M92=1,IF(ISBLANK('Data-Qtr6'!D91),"",(COUNTIF('Data-Qtr6'!D91,"Yes")+(0.1*COUNTIF('Data-Qtr6'!D91,"N/A")))),"")</f>
        <v/>
      </c>
      <c r="E92" s="172" t="str">
        <f>IF(M92=1,IF(ISBLANK('Data-Qtr6'!E91),"",(10*COUNTIF('Data-Qtr6'!E91,"Yes, nominated to self-administer")+COUNTIF('Data-Qtr6'!E91,"Yes, nominated NOT to self-administer"))),"")</f>
        <v/>
      </c>
      <c r="F92" s="172" t="str">
        <f>IF(M92=1,IF(ISBLANK('Data-Qtr6'!F91),"",(10*COUNTIF('Data-Qtr6'!F91,"Yes, reported difficulty swallowing medicines")+COUNTIF('Data-Qtr6'!F91,"Yes, reported NO difficulty swallowing medicines"))),"")</f>
        <v/>
      </c>
      <c r="G92" s="168" t="str">
        <f>IF(M92=1,IF('Data-Qtr6'!P91,0.1,IF(ISBLANK('Data-Qtr6'!G91),"",(COUNTIF('Data-Qtr6'!G91,"Yes")+(0.1*COUNTIF('Data-Qtr6'!G91,"N/A"))))),"")</f>
        <v/>
      </c>
      <c r="H92" s="169" t="str">
        <f>IF(M92=1,IF('Data-Qtr6'!Q91,0.1,IF(ISBLANK('Data-Qtr6'!H91),"",((COUNTIF('Data-Qtr6'!H91,"Yes")+(0.1*COUNTIF('Data-Qtr6'!H91,"N/A")))))),"")</f>
        <v/>
      </c>
      <c r="I92" s="173" t="str">
        <f>IF(M92=1,IF(ISBLANK('Data-Qtr6'!I91),"",(COUNTIF('Data-Qtr6'!I91,"Yes")+(0.1*COUNTIF('Data-Qtr6'!I91,"N/A")))),"")</f>
        <v/>
      </c>
      <c r="J92" s="173" t="str">
        <f>IF(M92=1,IF(ISBLANK('Data-Qtr6'!J91),"",(COUNTIF('Data-Qtr6'!J91,"Yes")+(0.1*COUNTIF('Data-Qtr6'!J91,"N/A")))),"")</f>
        <v/>
      </c>
      <c r="K92" s="174" t="str">
        <f>IF(M92=1,IF(ISBLANK('Data-Qtr6'!K91),"",(COUNTIF('Data-Qtr6'!K91,"Yes")+(0.1*COUNTIF('Data-Qtr6'!K91,"N/A")))),"")</f>
        <v/>
      </c>
      <c r="L92" s="119">
        <f>COUNTIF('Data-Qtr6'!C91:K91,"")</f>
        <v>9</v>
      </c>
      <c r="M92" s="74">
        <f>IF('Data-Qtr6'!R91,"",IF(L92&lt;9,1,0))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IF(M93=1,IF('Data-Qtr6'!C92="","",(COUNTIF('Data-Qtr6'!C92,"Yes")+(0.1*COUNTIF('Data-Qtr6'!C92,"N/A")))),"")</f>
        <v/>
      </c>
      <c r="D93" s="172" t="str">
        <f>IF(M93=1,IF(ISBLANK('Data-Qtr6'!D92),"",(COUNTIF('Data-Qtr6'!D92,"Yes")+(0.1*COUNTIF('Data-Qtr6'!D92,"N/A")))),"")</f>
        <v/>
      </c>
      <c r="E93" s="172" t="str">
        <f>IF(M93=1,IF(ISBLANK('Data-Qtr6'!E92),"",(10*COUNTIF('Data-Qtr6'!E92,"Yes, nominated to self-administer")+COUNTIF('Data-Qtr6'!E92,"Yes, nominated NOT to self-administer"))),"")</f>
        <v/>
      </c>
      <c r="F93" s="172" t="str">
        <f>IF(M93=1,IF(ISBLANK('Data-Qtr6'!F92),"",(10*COUNTIF('Data-Qtr6'!F92,"Yes, reported difficulty swallowing medicines")+COUNTIF('Data-Qtr6'!F92,"Yes, reported NO difficulty swallowing medicines"))),"")</f>
        <v/>
      </c>
      <c r="G93" s="168" t="str">
        <f>IF(M93=1,IF('Data-Qtr6'!P92,0.1,IF(ISBLANK('Data-Qtr6'!G92),"",(COUNTIF('Data-Qtr6'!G92,"Yes")+(0.1*COUNTIF('Data-Qtr6'!G92,"N/A"))))),"")</f>
        <v/>
      </c>
      <c r="H93" s="169" t="str">
        <f>IF(M93=1,IF('Data-Qtr6'!Q92,0.1,IF(ISBLANK('Data-Qtr6'!H92),"",((COUNTIF('Data-Qtr6'!H92,"Yes")+(0.1*COUNTIF('Data-Qtr6'!H92,"N/A")))))),"")</f>
        <v/>
      </c>
      <c r="I93" s="173" t="str">
        <f>IF(M93=1,IF(ISBLANK('Data-Qtr6'!I92),"",(COUNTIF('Data-Qtr6'!I92,"Yes")+(0.1*COUNTIF('Data-Qtr6'!I92,"N/A")))),"")</f>
        <v/>
      </c>
      <c r="J93" s="173" t="str">
        <f>IF(M93=1,IF(ISBLANK('Data-Qtr6'!J92),"",(COUNTIF('Data-Qtr6'!J92,"Yes")+(0.1*COUNTIF('Data-Qtr6'!J92,"N/A")))),"")</f>
        <v/>
      </c>
      <c r="K93" s="174" t="str">
        <f>IF(M93=1,IF(ISBLANK('Data-Qtr6'!K92),"",(COUNTIF('Data-Qtr6'!K92,"Yes")+(0.1*COUNTIF('Data-Qtr6'!K92,"N/A")))),"")</f>
        <v/>
      </c>
      <c r="L93" s="119">
        <f>COUNTIF('Data-Qtr6'!C92:K92,"")</f>
        <v>9</v>
      </c>
      <c r="M93" s="74">
        <f>IF('Data-Qtr6'!R92,"",IF(L93&lt;9,1,0))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IF(M94=1,IF('Data-Qtr6'!C93="","",(COUNTIF('Data-Qtr6'!C93,"Yes")+(0.1*COUNTIF('Data-Qtr6'!C93,"N/A")))),"")</f>
        <v/>
      </c>
      <c r="D94" s="172" t="str">
        <f>IF(M94=1,IF(ISBLANK('Data-Qtr6'!D93),"",(COUNTIF('Data-Qtr6'!D93,"Yes")+(0.1*COUNTIF('Data-Qtr6'!D93,"N/A")))),"")</f>
        <v/>
      </c>
      <c r="E94" s="172" t="str">
        <f>IF(M94=1,IF(ISBLANK('Data-Qtr6'!E93),"",(10*COUNTIF('Data-Qtr6'!E93,"Yes, nominated to self-administer")+COUNTIF('Data-Qtr6'!E93,"Yes, nominated NOT to self-administer"))),"")</f>
        <v/>
      </c>
      <c r="F94" s="172" t="str">
        <f>IF(M94=1,IF(ISBLANK('Data-Qtr6'!F93),"",(10*COUNTIF('Data-Qtr6'!F93,"Yes, reported difficulty swallowing medicines")+COUNTIF('Data-Qtr6'!F93,"Yes, reported NO difficulty swallowing medicines"))),"")</f>
        <v/>
      </c>
      <c r="G94" s="168" t="str">
        <f>IF(M94=1,IF('Data-Qtr6'!P93,0.1,IF(ISBLANK('Data-Qtr6'!G93),"",(COUNTIF('Data-Qtr6'!G93,"Yes")+(0.1*COUNTIF('Data-Qtr6'!G93,"N/A"))))),"")</f>
        <v/>
      </c>
      <c r="H94" s="169" t="str">
        <f>IF(M94=1,IF('Data-Qtr6'!Q93,0.1,IF(ISBLANK('Data-Qtr6'!H93),"",((COUNTIF('Data-Qtr6'!H93,"Yes")+(0.1*COUNTIF('Data-Qtr6'!H93,"N/A")))))),"")</f>
        <v/>
      </c>
      <c r="I94" s="173" t="str">
        <f>IF(M94=1,IF(ISBLANK('Data-Qtr6'!I93),"",(COUNTIF('Data-Qtr6'!I93,"Yes")+(0.1*COUNTIF('Data-Qtr6'!I93,"N/A")))),"")</f>
        <v/>
      </c>
      <c r="J94" s="173" t="str">
        <f>IF(M94=1,IF(ISBLANK('Data-Qtr6'!J93),"",(COUNTIF('Data-Qtr6'!J93,"Yes")+(0.1*COUNTIF('Data-Qtr6'!J93,"N/A")))),"")</f>
        <v/>
      </c>
      <c r="K94" s="174" t="str">
        <f>IF(M94=1,IF(ISBLANK('Data-Qtr6'!K93),"",(COUNTIF('Data-Qtr6'!K93,"Yes")+(0.1*COUNTIF('Data-Qtr6'!K93,"N/A")))),"")</f>
        <v/>
      </c>
      <c r="L94" s="119">
        <f>COUNTIF('Data-Qtr6'!C93:K93,"")</f>
        <v>9</v>
      </c>
      <c r="M94" s="74">
        <f>IF('Data-Qtr6'!R93,"",IF(L94&lt;9,1,0))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IF(M95=1,IF('Data-Qtr6'!C94="","",(COUNTIF('Data-Qtr6'!C94,"Yes")+(0.1*COUNTIF('Data-Qtr6'!C94,"N/A")))),"")</f>
        <v/>
      </c>
      <c r="D95" s="172" t="str">
        <f>IF(M95=1,IF(ISBLANK('Data-Qtr6'!D94),"",(COUNTIF('Data-Qtr6'!D94,"Yes")+(0.1*COUNTIF('Data-Qtr6'!D94,"N/A")))),"")</f>
        <v/>
      </c>
      <c r="E95" s="172" t="str">
        <f>IF(M95=1,IF(ISBLANK('Data-Qtr6'!E94),"",(10*COUNTIF('Data-Qtr6'!E94,"Yes, nominated to self-administer")+COUNTIF('Data-Qtr6'!E94,"Yes, nominated NOT to self-administer"))),"")</f>
        <v/>
      </c>
      <c r="F95" s="172" t="str">
        <f>IF(M95=1,IF(ISBLANK('Data-Qtr6'!F94),"",(10*COUNTIF('Data-Qtr6'!F94,"Yes, reported difficulty swallowing medicines")+COUNTIF('Data-Qtr6'!F94,"Yes, reported NO difficulty swallowing medicines"))),"")</f>
        <v/>
      </c>
      <c r="G95" s="168" t="str">
        <f>IF(M95=1,IF('Data-Qtr6'!P94,0.1,IF(ISBLANK('Data-Qtr6'!G94),"",(COUNTIF('Data-Qtr6'!G94,"Yes")+(0.1*COUNTIF('Data-Qtr6'!G94,"N/A"))))),"")</f>
        <v/>
      </c>
      <c r="H95" s="169" t="str">
        <f>IF(M95=1,IF('Data-Qtr6'!Q94,0.1,IF(ISBLANK('Data-Qtr6'!H94),"",((COUNTIF('Data-Qtr6'!H94,"Yes")+(0.1*COUNTIF('Data-Qtr6'!H94,"N/A")))))),"")</f>
        <v/>
      </c>
      <c r="I95" s="173" t="str">
        <f>IF(M95=1,IF(ISBLANK('Data-Qtr6'!I94),"",(COUNTIF('Data-Qtr6'!I94,"Yes")+(0.1*COUNTIF('Data-Qtr6'!I94,"N/A")))),"")</f>
        <v/>
      </c>
      <c r="J95" s="173" t="str">
        <f>IF(M95=1,IF(ISBLANK('Data-Qtr6'!J94),"",(COUNTIF('Data-Qtr6'!J94,"Yes")+(0.1*COUNTIF('Data-Qtr6'!J94,"N/A")))),"")</f>
        <v/>
      </c>
      <c r="K95" s="174" t="str">
        <f>IF(M95=1,IF(ISBLANK('Data-Qtr6'!K94),"",(COUNTIF('Data-Qtr6'!K94,"Yes")+(0.1*COUNTIF('Data-Qtr6'!K94,"N/A")))),"")</f>
        <v/>
      </c>
      <c r="L95" s="149">
        <f>COUNTIF('Data-Qtr6'!C94:K94,"")</f>
        <v>9</v>
      </c>
      <c r="M95" s="74">
        <f>IF('Data-Qtr6'!R94,"",IF(L95&lt;9,1,0))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IF(M96=1,IF('Data-Qtr6'!C95="","",(COUNTIF('Data-Qtr6'!C95,"Yes")+(0.1*COUNTIF('Data-Qtr6'!C95,"N/A")))),"")</f>
        <v/>
      </c>
      <c r="D96" s="172" t="str">
        <f>IF(M96=1,IF(ISBLANK('Data-Qtr6'!D95),"",(COUNTIF('Data-Qtr6'!D95,"Yes")+(0.1*COUNTIF('Data-Qtr6'!D95,"N/A")))),"")</f>
        <v/>
      </c>
      <c r="E96" s="172" t="str">
        <f>IF(M96=1,IF(ISBLANK('Data-Qtr6'!E95),"",(10*COUNTIF('Data-Qtr6'!E95,"Yes, nominated to self-administer")+COUNTIF('Data-Qtr6'!E95,"Yes, nominated NOT to self-administer"))),"")</f>
        <v/>
      </c>
      <c r="F96" s="172" t="str">
        <f>IF(M96=1,IF(ISBLANK('Data-Qtr6'!F95),"",(10*COUNTIF('Data-Qtr6'!F95,"Yes, reported difficulty swallowing medicines")+COUNTIF('Data-Qtr6'!F95,"Yes, reported NO difficulty swallowing medicines"))),"")</f>
        <v/>
      </c>
      <c r="G96" s="168" t="str">
        <f>IF(M96=1,IF('Data-Qtr6'!P95,0.1,IF(ISBLANK('Data-Qtr6'!G95),"",(COUNTIF('Data-Qtr6'!G95,"Yes")+(0.1*COUNTIF('Data-Qtr6'!G95,"N/A"))))),"")</f>
        <v/>
      </c>
      <c r="H96" s="169" t="str">
        <f>IF(M96=1,IF('Data-Qtr6'!Q95,0.1,IF(ISBLANK('Data-Qtr6'!H95),"",((COUNTIF('Data-Qtr6'!H95,"Yes")+(0.1*COUNTIF('Data-Qtr6'!H95,"N/A")))))),"")</f>
        <v/>
      </c>
      <c r="I96" s="173" t="str">
        <f>IF(M96=1,IF(ISBLANK('Data-Qtr6'!I95),"",(COUNTIF('Data-Qtr6'!I95,"Yes")+(0.1*COUNTIF('Data-Qtr6'!I95,"N/A")))),"")</f>
        <v/>
      </c>
      <c r="J96" s="173" t="str">
        <f>IF(M96=1,IF(ISBLANK('Data-Qtr6'!J95),"",(COUNTIF('Data-Qtr6'!J95,"Yes")+(0.1*COUNTIF('Data-Qtr6'!J95,"N/A")))),"")</f>
        <v/>
      </c>
      <c r="K96" s="174" t="str">
        <f>IF(M96=1,IF(ISBLANK('Data-Qtr6'!K95),"",(COUNTIF('Data-Qtr6'!K95,"Yes")+(0.1*COUNTIF('Data-Qtr6'!K95,"N/A")))),"")</f>
        <v/>
      </c>
      <c r="L96" s="119">
        <f>COUNTIF('Data-Qtr6'!C95:K95,"")</f>
        <v>9</v>
      </c>
      <c r="M96" s="74">
        <f>IF('Data-Qtr6'!R95,"",IF(L96&lt;9,1,0))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IF(M97=1,IF('Data-Qtr6'!C96="","",(COUNTIF('Data-Qtr6'!C96,"Yes")+(0.1*COUNTIF('Data-Qtr6'!C96,"N/A")))),"")</f>
        <v/>
      </c>
      <c r="D97" s="172" t="str">
        <f>IF(M97=1,IF(ISBLANK('Data-Qtr6'!D96),"",(COUNTIF('Data-Qtr6'!D96,"Yes")+(0.1*COUNTIF('Data-Qtr6'!D96,"N/A")))),"")</f>
        <v/>
      </c>
      <c r="E97" s="172" t="str">
        <f>IF(M97=1,IF(ISBLANK('Data-Qtr6'!E96),"",(10*COUNTIF('Data-Qtr6'!E96,"Yes, nominated to self-administer")+COUNTIF('Data-Qtr6'!E96,"Yes, nominated NOT to self-administer"))),"")</f>
        <v/>
      </c>
      <c r="F97" s="172" t="str">
        <f>IF(M97=1,IF(ISBLANK('Data-Qtr6'!F96),"",(10*COUNTIF('Data-Qtr6'!F96,"Yes, reported difficulty swallowing medicines")+COUNTIF('Data-Qtr6'!F96,"Yes, reported NO difficulty swallowing medicines"))),"")</f>
        <v/>
      </c>
      <c r="G97" s="168" t="str">
        <f>IF(M97=1,IF('Data-Qtr6'!P96,0.1,IF(ISBLANK('Data-Qtr6'!G96),"",(COUNTIF('Data-Qtr6'!G96,"Yes")+(0.1*COUNTIF('Data-Qtr6'!G96,"N/A"))))),"")</f>
        <v/>
      </c>
      <c r="H97" s="169" t="str">
        <f>IF(M97=1,IF('Data-Qtr6'!Q96,0.1,IF(ISBLANK('Data-Qtr6'!H96),"",((COUNTIF('Data-Qtr6'!H96,"Yes")+(0.1*COUNTIF('Data-Qtr6'!H96,"N/A")))))),"")</f>
        <v/>
      </c>
      <c r="I97" s="173" t="str">
        <f>IF(M97=1,IF(ISBLANK('Data-Qtr6'!I96),"",(COUNTIF('Data-Qtr6'!I96,"Yes")+(0.1*COUNTIF('Data-Qtr6'!I96,"N/A")))),"")</f>
        <v/>
      </c>
      <c r="J97" s="173" t="str">
        <f>IF(M97=1,IF(ISBLANK('Data-Qtr6'!J96),"",(COUNTIF('Data-Qtr6'!J96,"Yes")+(0.1*COUNTIF('Data-Qtr6'!J96,"N/A")))),"")</f>
        <v/>
      </c>
      <c r="K97" s="174" t="str">
        <f>IF(M97=1,IF(ISBLANK('Data-Qtr6'!K96),"",(COUNTIF('Data-Qtr6'!K96,"Yes")+(0.1*COUNTIF('Data-Qtr6'!K96,"N/A")))),"")</f>
        <v/>
      </c>
      <c r="L97" s="119">
        <f>COUNTIF('Data-Qtr6'!C96:K96,"")</f>
        <v>9</v>
      </c>
      <c r="M97" s="74">
        <f>IF('Data-Qtr6'!R96,"",IF(L97&lt;9,1,0))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IF(M98=1,IF('Data-Qtr6'!C97="","",(COUNTIF('Data-Qtr6'!C97,"Yes")+(0.1*COUNTIF('Data-Qtr6'!C97,"N/A")))),"")</f>
        <v/>
      </c>
      <c r="D98" s="172" t="str">
        <f>IF(M98=1,IF(ISBLANK('Data-Qtr6'!D97),"",(COUNTIF('Data-Qtr6'!D97,"Yes")+(0.1*COUNTIF('Data-Qtr6'!D97,"N/A")))),"")</f>
        <v/>
      </c>
      <c r="E98" s="172" t="str">
        <f>IF(M98=1,IF(ISBLANK('Data-Qtr6'!E97),"",(10*COUNTIF('Data-Qtr6'!E97,"Yes, nominated to self-administer")+COUNTIF('Data-Qtr6'!E97,"Yes, nominated NOT to self-administer"))),"")</f>
        <v/>
      </c>
      <c r="F98" s="172" t="str">
        <f>IF(M98=1,IF(ISBLANK('Data-Qtr6'!F97),"",(10*COUNTIF('Data-Qtr6'!F97,"Yes, reported difficulty swallowing medicines")+COUNTIF('Data-Qtr6'!F97,"Yes, reported NO difficulty swallowing medicines"))),"")</f>
        <v/>
      </c>
      <c r="G98" s="168" t="str">
        <f>IF(M98=1,IF('Data-Qtr6'!P97,0.1,IF(ISBLANK('Data-Qtr6'!G97),"",(COUNTIF('Data-Qtr6'!G97,"Yes")+(0.1*COUNTIF('Data-Qtr6'!G97,"N/A"))))),"")</f>
        <v/>
      </c>
      <c r="H98" s="169" t="str">
        <f>IF(M98=1,IF('Data-Qtr6'!Q97,0.1,IF(ISBLANK('Data-Qtr6'!H97),"",((COUNTIF('Data-Qtr6'!H97,"Yes")+(0.1*COUNTIF('Data-Qtr6'!H97,"N/A")))))),"")</f>
        <v/>
      </c>
      <c r="I98" s="173" t="str">
        <f>IF(M98=1,IF(ISBLANK('Data-Qtr6'!I97),"",(COUNTIF('Data-Qtr6'!I97,"Yes")+(0.1*COUNTIF('Data-Qtr6'!I97,"N/A")))),"")</f>
        <v/>
      </c>
      <c r="J98" s="173" t="str">
        <f>IF(M98=1,IF(ISBLANK('Data-Qtr6'!J97),"",(COUNTIF('Data-Qtr6'!J97,"Yes")+(0.1*COUNTIF('Data-Qtr6'!J97,"N/A")))),"")</f>
        <v/>
      </c>
      <c r="K98" s="174" t="str">
        <f>IF(M98=1,IF(ISBLANK('Data-Qtr6'!K97),"",(COUNTIF('Data-Qtr6'!K97,"Yes")+(0.1*COUNTIF('Data-Qtr6'!K97,"N/A")))),"")</f>
        <v/>
      </c>
      <c r="L98" s="119">
        <f>COUNTIF('Data-Qtr6'!C97:K97,"")</f>
        <v>9</v>
      </c>
      <c r="M98" s="74">
        <f>IF('Data-Qtr6'!R97,"",IF(L98&lt;9,1,0))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IF(M99=1,IF('Data-Qtr6'!C98="","",(COUNTIF('Data-Qtr6'!C98,"Yes")+(0.1*COUNTIF('Data-Qtr6'!C98,"N/A")))),"")</f>
        <v/>
      </c>
      <c r="D99" s="172" t="str">
        <f>IF(M99=1,IF(ISBLANK('Data-Qtr6'!D98),"",(COUNTIF('Data-Qtr6'!D98,"Yes")+(0.1*COUNTIF('Data-Qtr6'!D98,"N/A")))),"")</f>
        <v/>
      </c>
      <c r="E99" s="172" t="str">
        <f>IF(M99=1,IF(ISBLANK('Data-Qtr6'!E98),"",(10*COUNTIF('Data-Qtr6'!E98,"Yes, nominated to self-administer")+COUNTIF('Data-Qtr6'!E98,"Yes, nominated NOT to self-administer"))),"")</f>
        <v/>
      </c>
      <c r="F99" s="172" t="str">
        <f>IF(M99=1,IF(ISBLANK('Data-Qtr6'!F98),"",(10*COUNTIF('Data-Qtr6'!F98,"Yes, reported difficulty swallowing medicines")+COUNTIF('Data-Qtr6'!F98,"Yes, reported NO difficulty swallowing medicines"))),"")</f>
        <v/>
      </c>
      <c r="G99" s="168" t="str">
        <f>IF(M99=1,IF('Data-Qtr6'!P98,0.1,IF(ISBLANK('Data-Qtr6'!G98),"",(COUNTIF('Data-Qtr6'!G98,"Yes")+(0.1*COUNTIF('Data-Qtr6'!G98,"N/A"))))),"")</f>
        <v/>
      </c>
      <c r="H99" s="169" t="str">
        <f>IF(M99=1,IF('Data-Qtr6'!Q98,0.1,IF(ISBLANK('Data-Qtr6'!H98),"",((COUNTIF('Data-Qtr6'!H98,"Yes")+(0.1*COUNTIF('Data-Qtr6'!H98,"N/A")))))),"")</f>
        <v/>
      </c>
      <c r="I99" s="173" t="str">
        <f>IF(M99=1,IF(ISBLANK('Data-Qtr6'!I98),"",(COUNTIF('Data-Qtr6'!I98,"Yes")+(0.1*COUNTIF('Data-Qtr6'!I98,"N/A")))),"")</f>
        <v/>
      </c>
      <c r="J99" s="173" t="str">
        <f>IF(M99=1,IF(ISBLANK('Data-Qtr6'!J98),"",(COUNTIF('Data-Qtr6'!J98,"Yes")+(0.1*COUNTIF('Data-Qtr6'!J98,"N/A")))),"")</f>
        <v/>
      </c>
      <c r="K99" s="174" t="str">
        <f>IF(M99=1,IF(ISBLANK('Data-Qtr6'!K98),"",(COUNTIF('Data-Qtr6'!K98,"Yes")+(0.1*COUNTIF('Data-Qtr6'!K98,"N/A")))),"")</f>
        <v/>
      </c>
      <c r="L99" s="119">
        <f>COUNTIF('Data-Qtr6'!C98:K98,"")</f>
        <v>9</v>
      </c>
      <c r="M99" s="74">
        <f>IF('Data-Qtr6'!R98,"",IF(L99&lt;9,1,0))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IF(M100=1,IF('Data-Qtr6'!C99="","",(COUNTIF('Data-Qtr6'!C99,"Yes")+(0.1*COUNTIF('Data-Qtr6'!C99,"N/A")))),"")</f>
        <v/>
      </c>
      <c r="D100" s="172" t="str">
        <f>IF(M100=1,IF(ISBLANK('Data-Qtr6'!D99),"",(COUNTIF('Data-Qtr6'!D99,"Yes")+(0.1*COUNTIF('Data-Qtr6'!D99,"N/A")))),"")</f>
        <v/>
      </c>
      <c r="E100" s="172" t="str">
        <f>IF(M100=1,IF(ISBLANK('Data-Qtr6'!E99),"",(10*COUNTIF('Data-Qtr6'!E99,"Yes, nominated to self-administer")+COUNTIF('Data-Qtr6'!E99,"Yes, nominated NOT to self-administer"))),"")</f>
        <v/>
      </c>
      <c r="F100" s="172" t="str">
        <f>IF(M100=1,IF(ISBLANK('Data-Qtr6'!F99),"",(10*COUNTIF('Data-Qtr6'!F99,"Yes, reported difficulty swallowing medicines")+COUNTIF('Data-Qtr6'!F99,"Yes, reported NO difficulty swallowing medicines"))),"")</f>
        <v/>
      </c>
      <c r="G100" s="168" t="str">
        <f>IF(M100=1,IF('Data-Qtr6'!P99,0.1,IF(ISBLANK('Data-Qtr6'!G99),"",(COUNTIF('Data-Qtr6'!G99,"Yes")+(0.1*COUNTIF('Data-Qtr6'!G99,"N/A"))))),"")</f>
        <v/>
      </c>
      <c r="H100" s="169" t="str">
        <f>IF(M100=1,IF('Data-Qtr6'!Q99,0.1,IF(ISBLANK('Data-Qtr6'!H99),"",((COUNTIF('Data-Qtr6'!H99,"Yes")+(0.1*COUNTIF('Data-Qtr6'!H99,"N/A")))))),"")</f>
        <v/>
      </c>
      <c r="I100" s="173" t="str">
        <f>IF(M100=1,IF(ISBLANK('Data-Qtr6'!I99),"",(COUNTIF('Data-Qtr6'!I99,"Yes")+(0.1*COUNTIF('Data-Qtr6'!I99,"N/A")))),"")</f>
        <v/>
      </c>
      <c r="J100" s="173" t="str">
        <f>IF(M100=1,IF(ISBLANK('Data-Qtr6'!J99),"",(COUNTIF('Data-Qtr6'!J99,"Yes")+(0.1*COUNTIF('Data-Qtr6'!J99,"N/A")))),"")</f>
        <v/>
      </c>
      <c r="K100" s="174" t="str">
        <f>IF(M100=1,IF(ISBLANK('Data-Qtr6'!K99),"",(COUNTIF('Data-Qtr6'!K99,"Yes")+(0.1*COUNTIF('Data-Qtr6'!K99,"N/A")))),"")</f>
        <v/>
      </c>
      <c r="L100" s="119">
        <f>COUNTIF('Data-Qtr6'!C99:K99,"")</f>
        <v>9</v>
      </c>
      <c r="M100" s="74">
        <f>IF('Data-Qtr6'!R99,"",IF(L100&lt;9,1,0))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IF(M101=1,IF('Data-Qtr6'!C100="","",(COUNTIF('Data-Qtr6'!C100,"Yes")+(0.1*COUNTIF('Data-Qtr6'!C100,"N/A")))),"")</f>
        <v/>
      </c>
      <c r="D101" s="172" t="str">
        <f>IF(M101=1,IF(ISBLANK('Data-Qtr6'!D100),"",(COUNTIF('Data-Qtr6'!D100,"Yes")+(0.1*COUNTIF('Data-Qtr6'!D100,"N/A")))),"")</f>
        <v/>
      </c>
      <c r="E101" s="172" t="str">
        <f>IF(M101=1,IF(ISBLANK('Data-Qtr6'!E100),"",(10*COUNTIF('Data-Qtr6'!E100,"Yes, nominated to self-administer")+COUNTIF('Data-Qtr6'!E100,"Yes, nominated NOT to self-administer"))),"")</f>
        <v/>
      </c>
      <c r="F101" s="172" t="str">
        <f>IF(M101=1,IF(ISBLANK('Data-Qtr6'!F100),"",(10*COUNTIF('Data-Qtr6'!F100,"Yes, reported difficulty swallowing medicines")+COUNTIF('Data-Qtr6'!F100,"Yes, reported NO difficulty swallowing medicines"))),"")</f>
        <v/>
      </c>
      <c r="G101" s="168" t="str">
        <f>IF(M101=1,IF('Data-Qtr6'!P100,0.1,IF(ISBLANK('Data-Qtr6'!G100),"",(COUNTIF('Data-Qtr6'!G100,"Yes")+(0.1*COUNTIF('Data-Qtr6'!G100,"N/A"))))),"")</f>
        <v/>
      </c>
      <c r="H101" s="169" t="str">
        <f>IF(M101=1,IF('Data-Qtr6'!Q100,0.1,IF(ISBLANK('Data-Qtr6'!H100),"",((COUNTIF('Data-Qtr6'!H100,"Yes")+(0.1*COUNTIF('Data-Qtr6'!H100,"N/A")))))),"")</f>
        <v/>
      </c>
      <c r="I101" s="173" t="str">
        <f>IF(M101=1,IF(ISBLANK('Data-Qtr6'!I100),"",(COUNTIF('Data-Qtr6'!I100,"Yes")+(0.1*COUNTIF('Data-Qtr6'!I100,"N/A")))),"")</f>
        <v/>
      </c>
      <c r="J101" s="173" t="str">
        <f>IF(M101=1,IF(ISBLANK('Data-Qtr6'!J100),"",(COUNTIF('Data-Qtr6'!J100,"Yes")+(0.1*COUNTIF('Data-Qtr6'!J100,"N/A")))),"")</f>
        <v/>
      </c>
      <c r="K101" s="174" t="str">
        <f>IF(M101=1,IF(ISBLANK('Data-Qtr6'!K100),"",(COUNTIF('Data-Qtr6'!K100,"Yes")+(0.1*COUNTIF('Data-Qtr6'!K100,"N/A")))),"")</f>
        <v/>
      </c>
      <c r="L101" s="119">
        <f>COUNTIF('Data-Qtr6'!C100:K100,"")</f>
        <v>9</v>
      </c>
      <c r="M101" s="74">
        <f>IF('Data-Qtr6'!R100,"",IF(L101&lt;9,1,0))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IF(M102=1,IF('Data-Qtr6'!C101="","",(COUNTIF('Data-Qtr6'!C101,"Yes")+(0.1*COUNTIF('Data-Qtr6'!C101,"N/A")))),"")</f>
        <v/>
      </c>
      <c r="D102" s="172" t="str">
        <f>IF(M102=1,IF(ISBLANK('Data-Qtr6'!D101),"",(COUNTIF('Data-Qtr6'!D101,"Yes")+(0.1*COUNTIF('Data-Qtr6'!D101,"N/A")))),"")</f>
        <v/>
      </c>
      <c r="E102" s="172" t="str">
        <f>IF(M102=1,IF(ISBLANK('Data-Qtr6'!E101),"",(10*COUNTIF('Data-Qtr6'!E101,"Yes, nominated to self-administer")+COUNTIF('Data-Qtr6'!E101,"Yes, nominated NOT to self-administer"))),"")</f>
        <v/>
      </c>
      <c r="F102" s="172" t="str">
        <f>IF(M102=1,IF(ISBLANK('Data-Qtr6'!F101),"",(10*COUNTIF('Data-Qtr6'!F101,"Yes, reported difficulty swallowing medicines")+COUNTIF('Data-Qtr6'!F101,"Yes, reported NO difficulty swallowing medicines"))),"")</f>
        <v/>
      </c>
      <c r="G102" s="168" t="str">
        <f>IF(M102=1,IF('Data-Qtr6'!P101,0.1,IF(ISBLANK('Data-Qtr6'!G101),"",(COUNTIF('Data-Qtr6'!G101,"Yes")+(0.1*COUNTIF('Data-Qtr6'!G101,"N/A"))))),"")</f>
        <v/>
      </c>
      <c r="H102" s="169" t="str">
        <f>IF(M102=1,IF('Data-Qtr6'!Q101,0.1,IF(ISBLANK('Data-Qtr6'!H101),"",((COUNTIF('Data-Qtr6'!H101,"Yes")+(0.1*COUNTIF('Data-Qtr6'!H101,"N/A")))))),"")</f>
        <v/>
      </c>
      <c r="I102" s="173" t="str">
        <f>IF(M102=1,IF(ISBLANK('Data-Qtr6'!I101),"",(COUNTIF('Data-Qtr6'!I101,"Yes")+(0.1*COUNTIF('Data-Qtr6'!I101,"N/A")))),"")</f>
        <v/>
      </c>
      <c r="J102" s="173" t="str">
        <f>IF(M102=1,IF(ISBLANK('Data-Qtr6'!J101),"",(COUNTIF('Data-Qtr6'!J101,"Yes")+(0.1*COUNTIF('Data-Qtr6'!J101,"N/A")))),"")</f>
        <v/>
      </c>
      <c r="K102" s="174" t="str">
        <f>IF(M102=1,IF(ISBLANK('Data-Qtr6'!K101),"",(COUNTIF('Data-Qtr6'!K101,"Yes")+(0.1*COUNTIF('Data-Qtr6'!K101,"N/A")))),"")</f>
        <v/>
      </c>
      <c r="L102" s="119">
        <f>COUNTIF('Data-Qtr6'!C101:K101,"")</f>
        <v>9</v>
      </c>
      <c r="M102" s="74">
        <f>IF('Data-Qtr6'!R101,"",IF(L102&lt;9,1,0))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IF(M103=1,IF('Data-Qtr6'!C102="","",(COUNTIF('Data-Qtr6'!C102,"Yes")+(0.1*COUNTIF('Data-Qtr6'!C102,"N/A")))),"")</f>
        <v/>
      </c>
      <c r="D103" s="172" t="str">
        <f>IF(M103=1,IF(ISBLANK('Data-Qtr6'!D102),"",(COUNTIF('Data-Qtr6'!D102,"Yes")+(0.1*COUNTIF('Data-Qtr6'!D102,"N/A")))),"")</f>
        <v/>
      </c>
      <c r="E103" s="172" t="str">
        <f>IF(M103=1,IF(ISBLANK('Data-Qtr6'!E102),"",(10*COUNTIF('Data-Qtr6'!E102,"Yes, nominated to self-administer")+COUNTIF('Data-Qtr6'!E102,"Yes, nominated NOT to self-administer"))),"")</f>
        <v/>
      </c>
      <c r="F103" s="172" t="str">
        <f>IF(M103=1,IF(ISBLANK('Data-Qtr6'!F102),"",(10*COUNTIF('Data-Qtr6'!F102,"Yes, reported difficulty swallowing medicines")+COUNTIF('Data-Qtr6'!F102,"Yes, reported NO difficulty swallowing medicines"))),"")</f>
        <v/>
      </c>
      <c r="G103" s="168" t="str">
        <f>IF(M103=1,IF('Data-Qtr6'!P102,0.1,IF(ISBLANK('Data-Qtr6'!G102),"",(COUNTIF('Data-Qtr6'!G102,"Yes")+(0.1*COUNTIF('Data-Qtr6'!G102,"N/A"))))),"")</f>
        <v/>
      </c>
      <c r="H103" s="169" t="str">
        <f>IF(M103=1,IF('Data-Qtr6'!Q102,0.1,IF(ISBLANK('Data-Qtr6'!H102),"",((COUNTIF('Data-Qtr6'!H102,"Yes")+(0.1*COUNTIF('Data-Qtr6'!H102,"N/A")))))),"")</f>
        <v/>
      </c>
      <c r="I103" s="173" t="str">
        <f>IF(M103=1,IF(ISBLANK('Data-Qtr6'!I102),"",(COUNTIF('Data-Qtr6'!I102,"Yes")+(0.1*COUNTIF('Data-Qtr6'!I102,"N/A")))),"")</f>
        <v/>
      </c>
      <c r="J103" s="173" t="str">
        <f>IF(M103=1,IF(ISBLANK('Data-Qtr6'!J102),"",(COUNTIF('Data-Qtr6'!J102,"Yes")+(0.1*COUNTIF('Data-Qtr6'!J102,"N/A")))),"")</f>
        <v/>
      </c>
      <c r="K103" s="174" t="str">
        <f>IF(M103=1,IF(ISBLANK('Data-Qtr6'!K102),"",(COUNTIF('Data-Qtr6'!K102,"Yes")+(0.1*COUNTIF('Data-Qtr6'!K102,"N/A")))),"")</f>
        <v/>
      </c>
      <c r="L103" s="119">
        <f>COUNTIF('Data-Qtr6'!C102:K102,"")</f>
        <v>9</v>
      </c>
      <c r="M103" s="74">
        <f>IF('Data-Qtr6'!R102,"",IF(L103&lt;9,1,0))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IF(M104=1,IF('Data-Qtr6'!C103="","",(COUNTIF('Data-Qtr6'!C103,"Yes")+(0.1*COUNTIF('Data-Qtr6'!C103,"N/A")))),"")</f>
        <v/>
      </c>
      <c r="D104" s="172" t="str">
        <f>IF(M104=1,IF(ISBLANK('Data-Qtr6'!D103),"",(COUNTIF('Data-Qtr6'!D103,"Yes")+(0.1*COUNTIF('Data-Qtr6'!D103,"N/A")))),"")</f>
        <v/>
      </c>
      <c r="E104" s="172" t="str">
        <f>IF(M104=1,IF(ISBLANK('Data-Qtr6'!E103),"",(10*COUNTIF('Data-Qtr6'!E103,"Yes, nominated to self-administer")+COUNTIF('Data-Qtr6'!E103,"Yes, nominated NOT to self-administer"))),"")</f>
        <v/>
      </c>
      <c r="F104" s="172" t="str">
        <f>IF(M104=1,IF(ISBLANK('Data-Qtr6'!F103),"",(10*COUNTIF('Data-Qtr6'!F103,"Yes, reported difficulty swallowing medicines")+COUNTIF('Data-Qtr6'!F103,"Yes, reported NO difficulty swallowing medicines"))),"")</f>
        <v/>
      </c>
      <c r="G104" s="168" t="str">
        <f>IF(M104=1,IF('Data-Qtr6'!P103,0.1,IF(ISBLANK('Data-Qtr6'!G103),"",(COUNTIF('Data-Qtr6'!G103,"Yes")+(0.1*COUNTIF('Data-Qtr6'!G103,"N/A"))))),"")</f>
        <v/>
      </c>
      <c r="H104" s="169" t="str">
        <f>IF(M104=1,IF('Data-Qtr6'!Q103,0.1,IF(ISBLANK('Data-Qtr6'!H103),"",((COUNTIF('Data-Qtr6'!H103,"Yes")+(0.1*COUNTIF('Data-Qtr6'!H103,"N/A")))))),"")</f>
        <v/>
      </c>
      <c r="I104" s="173" t="str">
        <f>IF(M104=1,IF(ISBLANK('Data-Qtr6'!I103),"",(COUNTIF('Data-Qtr6'!I103,"Yes")+(0.1*COUNTIF('Data-Qtr6'!I103,"N/A")))),"")</f>
        <v/>
      </c>
      <c r="J104" s="173" t="str">
        <f>IF(M104=1,IF(ISBLANK('Data-Qtr6'!J103),"",(COUNTIF('Data-Qtr6'!J103,"Yes")+(0.1*COUNTIF('Data-Qtr6'!J103,"N/A")))),"")</f>
        <v/>
      </c>
      <c r="K104" s="174" t="str">
        <f>IF(M104=1,IF(ISBLANK('Data-Qtr6'!K103),"",(COUNTIF('Data-Qtr6'!K103,"Yes")+(0.1*COUNTIF('Data-Qtr6'!K103,"N/A")))),"")</f>
        <v/>
      </c>
      <c r="L104" s="119">
        <f>COUNTIF('Data-Qtr6'!C103:K103,"")</f>
        <v>9</v>
      </c>
      <c r="M104" s="74">
        <f>IF('Data-Qtr6'!R103,"",IF(L104&lt;9,1,0))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IF(M105=1,IF('Data-Qtr6'!C104="","",(COUNTIF('Data-Qtr6'!C104,"Yes")+(0.1*COUNTIF('Data-Qtr6'!C104,"N/A")))),"")</f>
        <v/>
      </c>
      <c r="D105" s="172" t="str">
        <f>IF(M105=1,IF(ISBLANK('Data-Qtr6'!D104),"",(COUNTIF('Data-Qtr6'!D104,"Yes")+(0.1*COUNTIF('Data-Qtr6'!D104,"N/A")))),"")</f>
        <v/>
      </c>
      <c r="E105" s="172" t="str">
        <f>IF(M105=1,IF(ISBLANK('Data-Qtr6'!E104),"",(10*COUNTIF('Data-Qtr6'!E104,"Yes, nominated to self-administer")+COUNTIF('Data-Qtr6'!E104,"Yes, nominated NOT to self-administer"))),"")</f>
        <v/>
      </c>
      <c r="F105" s="172" t="str">
        <f>IF(M105=1,IF(ISBLANK('Data-Qtr6'!F104),"",(10*COUNTIF('Data-Qtr6'!F104,"Yes, reported difficulty swallowing medicines")+COUNTIF('Data-Qtr6'!F104,"Yes, reported NO difficulty swallowing medicines"))),"")</f>
        <v/>
      </c>
      <c r="G105" s="168" t="str">
        <f>IF(M105=1,IF('Data-Qtr6'!P104,0.1,IF(ISBLANK('Data-Qtr6'!G104),"",(COUNTIF('Data-Qtr6'!G104,"Yes")+(0.1*COUNTIF('Data-Qtr6'!G104,"N/A"))))),"")</f>
        <v/>
      </c>
      <c r="H105" s="169" t="str">
        <f>IF(M105=1,IF('Data-Qtr6'!Q104,0.1,IF(ISBLANK('Data-Qtr6'!H104),"",((COUNTIF('Data-Qtr6'!H104,"Yes")+(0.1*COUNTIF('Data-Qtr6'!H104,"N/A")))))),"")</f>
        <v/>
      </c>
      <c r="I105" s="173" t="str">
        <f>IF(M105=1,IF(ISBLANK('Data-Qtr6'!I104),"",(COUNTIF('Data-Qtr6'!I104,"Yes")+(0.1*COUNTIF('Data-Qtr6'!I104,"N/A")))),"")</f>
        <v/>
      </c>
      <c r="J105" s="173" t="str">
        <f>IF(M105=1,IF(ISBLANK('Data-Qtr6'!J104),"",(COUNTIF('Data-Qtr6'!J104,"Yes")+(0.1*COUNTIF('Data-Qtr6'!J104,"N/A")))),"")</f>
        <v/>
      </c>
      <c r="K105" s="174" t="str">
        <f>IF(M105=1,IF(ISBLANK('Data-Qtr6'!K104),"",(COUNTIF('Data-Qtr6'!K104,"Yes")+(0.1*COUNTIF('Data-Qtr6'!K104,"N/A")))),"")</f>
        <v/>
      </c>
      <c r="L105" s="149">
        <f>COUNTIF('Data-Qtr6'!C104:K104,"")</f>
        <v>9</v>
      </c>
      <c r="M105" s="74">
        <f>IF('Data-Qtr6'!R104,"",IF(L105&lt;9,1,0))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IF(M106=1,IF('Data-Qtr6'!C105="","",(COUNTIF('Data-Qtr6'!C105,"Yes")+(0.1*COUNTIF('Data-Qtr6'!C105,"N/A")))),"")</f>
        <v/>
      </c>
      <c r="D106" s="172" t="str">
        <f>IF(M106=1,IF(ISBLANK('Data-Qtr6'!D105),"",(COUNTIF('Data-Qtr6'!D105,"Yes")+(0.1*COUNTIF('Data-Qtr6'!D105,"N/A")))),"")</f>
        <v/>
      </c>
      <c r="E106" s="172" t="str">
        <f>IF(M106=1,IF(ISBLANK('Data-Qtr6'!E105),"",(10*COUNTIF('Data-Qtr6'!E105,"Yes, nominated to self-administer")+COUNTIF('Data-Qtr6'!E105,"Yes, nominated NOT to self-administer"))),"")</f>
        <v/>
      </c>
      <c r="F106" s="172" t="str">
        <f>IF(M106=1,IF(ISBLANK('Data-Qtr6'!F105),"",(10*COUNTIF('Data-Qtr6'!F105,"Yes, reported difficulty swallowing medicines")+COUNTIF('Data-Qtr6'!F105,"Yes, reported NO difficulty swallowing medicines"))),"")</f>
        <v/>
      </c>
      <c r="G106" s="168" t="str">
        <f>IF(M106=1,IF('Data-Qtr6'!P105,0.1,IF(ISBLANK('Data-Qtr6'!G105),"",(COUNTIF('Data-Qtr6'!G105,"Yes")+(0.1*COUNTIF('Data-Qtr6'!G105,"N/A"))))),"")</f>
        <v/>
      </c>
      <c r="H106" s="169" t="str">
        <f>IF(M106=1,IF('Data-Qtr6'!Q105,0.1,IF(ISBLANK('Data-Qtr6'!H105),"",((COUNTIF('Data-Qtr6'!H105,"Yes")+(0.1*COUNTIF('Data-Qtr6'!H105,"N/A")))))),"")</f>
        <v/>
      </c>
      <c r="I106" s="173" t="str">
        <f>IF(M106=1,IF(ISBLANK('Data-Qtr6'!I105),"",(COUNTIF('Data-Qtr6'!I105,"Yes")+(0.1*COUNTIF('Data-Qtr6'!I105,"N/A")))),"")</f>
        <v/>
      </c>
      <c r="J106" s="173" t="str">
        <f>IF(M106=1,IF(ISBLANK('Data-Qtr6'!J105),"",(COUNTIF('Data-Qtr6'!J105,"Yes")+(0.1*COUNTIF('Data-Qtr6'!J105,"N/A")))),"")</f>
        <v/>
      </c>
      <c r="K106" s="174" t="str">
        <f>IF(M106=1,IF(ISBLANK('Data-Qtr6'!K105),"",(COUNTIF('Data-Qtr6'!K105,"Yes")+(0.1*COUNTIF('Data-Qtr6'!K105,"N/A")))),"")</f>
        <v/>
      </c>
      <c r="L106" s="119">
        <f>COUNTIF('Data-Qtr6'!C105:K105,"")</f>
        <v>9</v>
      </c>
      <c r="M106" s="74">
        <f>IF('Data-Qtr6'!R105,"",IF(L106&lt;9,1,0))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IF(M107=1,IF('Data-Qtr6'!C106="","",(COUNTIF('Data-Qtr6'!C106,"Yes")+(0.1*COUNTIF('Data-Qtr6'!C106,"N/A")))),"")</f>
        <v/>
      </c>
      <c r="D107" s="172" t="str">
        <f>IF(M107=1,IF(ISBLANK('Data-Qtr6'!D106),"",(COUNTIF('Data-Qtr6'!D106,"Yes")+(0.1*COUNTIF('Data-Qtr6'!D106,"N/A")))),"")</f>
        <v/>
      </c>
      <c r="E107" s="172" t="str">
        <f>IF(M107=1,IF(ISBLANK('Data-Qtr6'!E106),"",(10*COUNTIF('Data-Qtr6'!E106,"Yes, nominated to self-administer")+COUNTIF('Data-Qtr6'!E106,"Yes, nominated NOT to self-administer"))),"")</f>
        <v/>
      </c>
      <c r="F107" s="172" t="str">
        <f>IF(M107=1,IF(ISBLANK('Data-Qtr6'!F106),"",(10*COUNTIF('Data-Qtr6'!F106,"Yes, reported difficulty swallowing medicines")+COUNTIF('Data-Qtr6'!F106,"Yes, reported NO difficulty swallowing medicines"))),"")</f>
        <v/>
      </c>
      <c r="G107" s="168" t="str">
        <f>IF(M107=1,IF('Data-Qtr6'!P106,0.1,IF(ISBLANK('Data-Qtr6'!G106),"",(COUNTIF('Data-Qtr6'!G106,"Yes")+(0.1*COUNTIF('Data-Qtr6'!G106,"N/A"))))),"")</f>
        <v/>
      </c>
      <c r="H107" s="169" t="str">
        <f>IF(M107=1,IF('Data-Qtr6'!Q106,0.1,IF(ISBLANK('Data-Qtr6'!H106),"",((COUNTIF('Data-Qtr6'!H106,"Yes")+(0.1*COUNTIF('Data-Qtr6'!H106,"N/A")))))),"")</f>
        <v/>
      </c>
      <c r="I107" s="173" t="str">
        <f>IF(M107=1,IF(ISBLANK('Data-Qtr6'!I106),"",(COUNTIF('Data-Qtr6'!I106,"Yes")+(0.1*COUNTIF('Data-Qtr6'!I106,"N/A")))),"")</f>
        <v/>
      </c>
      <c r="J107" s="173" t="str">
        <f>IF(M107=1,IF(ISBLANK('Data-Qtr6'!J106),"",(COUNTIF('Data-Qtr6'!J106,"Yes")+(0.1*COUNTIF('Data-Qtr6'!J106,"N/A")))),"")</f>
        <v/>
      </c>
      <c r="K107" s="174" t="str">
        <f>IF(M107=1,IF(ISBLANK('Data-Qtr6'!K106),"",(COUNTIF('Data-Qtr6'!K106,"Yes")+(0.1*COUNTIF('Data-Qtr6'!K106,"N/A")))),"")</f>
        <v/>
      </c>
      <c r="L107" s="119">
        <f>COUNTIF('Data-Qtr6'!C106:K106,"")</f>
        <v>9</v>
      </c>
      <c r="M107" s="74">
        <f>IF('Data-Qtr6'!R106,"",IF(L107&lt;9,1,0))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IF(M108=1,IF('Data-Qtr6'!C107="","",(COUNTIF('Data-Qtr6'!C107,"Yes")+(0.1*COUNTIF('Data-Qtr6'!C107,"N/A")))),"")</f>
        <v/>
      </c>
      <c r="D108" s="172" t="str">
        <f>IF(M108=1,IF(ISBLANK('Data-Qtr6'!D107),"",(COUNTIF('Data-Qtr6'!D107,"Yes")+(0.1*COUNTIF('Data-Qtr6'!D107,"N/A")))),"")</f>
        <v/>
      </c>
      <c r="E108" s="172" t="str">
        <f>IF(M108=1,IF(ISBLANK('Data-Qtr6'!E107),"",(10*COUNTIF('Data-Qtr6'!E107,"Yes, nominated to self-administer")+COUNTIF('Data-Qtr6'!E107,"Yes, nominated NOT to self-administer"))),"")</f>
        <v/>
      </c>
      <c r="F108" s="172" t="str">
        <f>IF(M108=1,IF(ISBLANK('Data-Qtr6'!F107),"",(10*COUNTIF('Data-Qtr6'!F107,"Yes, reported difficulty swallowing medicines")+COUNTIF('Data-Qtr6'!F107,"Yes, reported NO difficulty swallowing medicines"))),"")</f>
        <v/>
      </c>
      <c r="G108" s="168" t="str">
        <f>IF(M108=1,IF('Data-Qtr6'!P107,0.1,IF(ISBLANK('Data-Qtr6'!G107),"",(COUNTIF('Data-Qtr6'!G107,"Yes")+(0.1*COUNTIF('Data-Qtr6'!G107,"N/A"))))),"")</f>
        <v/>
      </c>
      <c r="H108" s="169" t="str">
        <f>IF(M108=1,IF('Data-Qtr6'!Q107,0.1,IF(ISBLANK('Data-Qtr6'!H107),"",((COUNTIF('Data-Qtr6'!H107,"Yes")+(0.1*COUNTIF('Data-Qtr6'!H107,"N/A")))))),"")</f>
        <v/>
      </c>
      <c r="I108" s="173" t="str">
        <f>IF(M108=1,IF(ISBLANK('Data-Qtr6'!I107),"",(COUNTIF('Data-Qtr6'!I107,"Yes")+(0.1*COUNTIF('Data-Qtr6'!I107,"N/A")))),"")</f>
        <v/>
      </c>
      <c r="J108" s="173" t="str">
        <f>IF(M108=1,IF(ISBLANK('Data-Qtr6'!J107),"",(COUNTIF('Data-Qtr6'!J107,"Yes")+(0.1*COUNTIF('Data-Qtr6'!J107,"N/A")))),"")</f>
        <v/>
      </c>
      <c r="K108" s="174" t="str">
        <f>IF(M108=1,IF(ISBLANK('Data-Qtr6'!K107),"",(COUNTIF('Data-Qtr6'!K107,"Yes")+(0.1*COUNTIF('Data-Qtr6'!K107,"N/A")))),"")</f>
        <v/>
      </c>
      <c r="L108" s="119">
        <f>COUNTIF('Data-Qtr6'!C107:K107,"")</f>
        <v>9</v>
      </c>
      <c r="M108" s="74">
        <f>IF('Data-Qtr6'!R107,"",IF(L108&lt;9,1,0))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IF(M109=1,IF('Data-Qtr6'!C108="","",(COUNTIF('Data-Qtr6'!C108,"Yes")+(0.1*COUNTIF('Data-Qtr6'!C108,"N/A")))),"")</f>
        <v/>
      </c>
      <c r="D109" s="172" t="str">
        <f>IF(M109=1,IF(ISBLANK('Data-Qtr6'!D108),"",(COUNTIF('Data-Qtr6'!D108,"Yes")+(0.1*COUNTIF('Data-Qtr6'!D108,"N/A")))),"")</f>
        <v/>
      </c>
      <c r="E109" s="172" t="str">
        <f>IF(M109=1,IF(ISBLANK('Data-Qtr6'!E108),"",(10*COUNTIF('Data-Qtr6'!E108,"Yes, nominated to self-administer")+COUNTIF('Data-Qtr6'!E108,"Yes, nominated NOT to self-administer"))),"")</f>
        <v/>
      </c>
      <c r="F109" s="172" t="str">
        <f>IF(M109=1,IF(ISBLANK('Data-Qtr6'!F108),"",(10*COUNTIF('Data-Qtr6'!F108,"Yes, reported difficulty swallowing medicines")+COUNTIF('Data-Qtr6'!F108,"Yes, reported NO difficulty swallowing medicines"))),"")</f>
        <v/>
      </c>
      <c r="G109" s="168" t="str">
        <f>IF(M109=1,IF('Data-Qtr6'!P108,0.1,IF(ISBLANK('Data-Qtr6'!G108),"",(COUNTIF('Data-Qtr6'!G108,"Yes")+(0.1*COUNTIF('Data-Qtr6'!G108,"N/A"))))),"")</f>
        <v/>
      </c>
      <c r="H109" s="169" t="str">
        <f>IF(M109=1,IF('Data-Qtr6'!Q108,0.1,IF(ISBLANK('Data-Qtr6'!H108),"",((COUNTIF('Data-Qtr6'!H108,"Yes")+(0.1*COUNTIF('Data-Qtr6'!H108,"N/A")))))),"")</f>
        <v/>
      </c>
      <c r="I109" s="173" t="str">
        <f>IF(M109=1,IF(ISBLANK('Data-Qtr6'!I108),"",(COUNTIF('Data-Qtr6'!I108,"Yes")+(0.1*COUNTIF('Data-Qtr6'!I108,"N/A")))),"")</f>
        <v/>
      </c>
      <c r="J109" s="173" t="str">
        <f>IF(M109=1,IF(ISBLANK('Data-Qtr6'!J108),"",(COUNTIF('Data-Qtr6'!J108,"Yes")+(0.1*COUNTIF('Data-Qtr6'!J108,"N/A")))),"")</f>
        <v/>
      </c>
      <c r="K109" s="174" t="str">
        <f>IF(M109=1,IF(ISBLANK('Data-Qtr6'!K108),"",(COUNTIF('Data-Qtr6'!K108,"Yes")+(0.1*COUNTIF('Data-Qtr6'!K108,"N/A")))),"")</f>
        <v/>
      </c>
      <c r="L109" s="119">
        <f>COUNTIF('Data-Qtr6'!C108:K108,"")</f>
        <v>9</v>
      </c>
      <c r="M109" s="74">
        <f>IF('Data-Qtr6'!R108,"",IF(L109&lt;9,1,0))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IF(M110=1,IF('Data-Qtr6'!C109="","",(COUNTIF('Data-Qtr6'!C109,"Yes")+(0.1*COUNTIF('Data-Qtr6'!C109,"N/A")))),"")</f>
        <v/>
      </c>
      <c r="D110" s="172" t="str">
        <f>IF(M110=1,IF(ISBLANK('Data-Qtr6'!D109),"",(COUNTIF('Data-Qtr6'!D109,"Yes")+(0.1*COUNTIF('Data-Qtr6'!D109,"N/A")))),"")</f>
        <v/>
      </c>
      <c r="E110" s="172" t="str">
        <f>IF(M110=1,IF(ISBLANK('Data-Qtr6'!E109),"",(10*COUNTIF('Data-Qtr6'!E109,"Yes, nominated to self-administer")+COUNTIF('Data-Qtr6'!E109,"Yes, nominated NOT to self-administer"))),"")</f>
        <v/>
      </c>
      <c r="F110" s="172" t="str">
        <f>IF(M110=1,IF(ISBLANK('Data-Qtr6'!F109),"",(10*COUNTIF('Data-Qtr6'!F109,"Yes, reported difficulty swallowing medicines")+COUNTIF('Data-Qtr6'!F109,"Yes, reported NO difficulty swallowing medicines"))),"")</f>
        <v/>
      </c>
      <c r="G110" s="168" t="str">
        <f>IF(M110=1,IF('Data-Qtr6'!P109,0.1,IF(ISBLANK('Data-Qtr6'!G109),"",(COUNTIF('Data-Qtr6'!G109,"Yes")+(0.1*COUNTIF('Data-Qtr6'!G109,"N/A"))))),"")</f>
        <v/>
      </c>
      <c r="H110" s="169" t="str">
        <f>IF(M110=1,IF('Data-Qtr6'!Q109,0.1,IF(ISBLANK('Data-Qtr6'!H109),"",((COUNTIF('Data-Qtr6'!H109,"Yes")+(0.1*COUNTIF('Data-Qtr6'!H109,"N/A")))))),"")</f>
        <v/>
      </c>
      <c r="I110" s="173" t="str">
        <f>IF(M110=1,IF(ISBLANK('Data-Qtr6'!I109),"",(COUNTIF('Data-Qtr6'!I109,"Yes")+(0.1*COUNTIF('Data-Qtr6'!I109,"N/A")))),"")</f>
        <v/>
      </c>
      <c r="J110" s="173" t="str">
        <f>IF(M110=1,IF(ISBLANK('Data-Qtr6'!J109),"",(COUNTIF('Data-Qtr6'!J109,"Yes")+(0.1*COUNTIF('Data-Qtr6'!J109,"N/A")))),"")</f>
        <v/>
      </c>
      <c r="K110" s="174" t="str">
        <f>IF(M110=1,IF(ISBLANK('Data-Qtr6'!K109),"",(COUNTIF('Data-Qtr6'!K109,"Yes")+(0.1*COUNTIF('Data-Qtr6'!K109,"N/A")))),"")</f>
        <v/>
      </c>
      <c r="L110" s="119">
        <f>COUNTIF('Data-Qtr6'!C109:K109,"")</f>
        <v>9</v>
      </c>
      <c r="M110" s="74">
        <f>IF('Data-Qtr6'!R109,"",IF(L110&lt;9,1,0))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IF(M111=1,IF('Data-Qtr6'!C110="","",(COUNTIF('Data-Qtr6'!C110,"Yes")+(0.1*COUNTIF('Data-Qtr6'!C110,"N/A")))),"")</f>
        <v/>
      </c>
      <c r="D111" s="172" t="str">
        <f>IF(M111=1,IF(ISBLANK('Data-Qtr6'!D110),"",(COUNTIF('Data-Qtr6'!D110,"Yes")+(0.1*COUNTIF('Data-Qtr6'!D110,"N/A")))),"")</f>
        <v/>
      </c>
      <c r="E111" s="172" t="str">
        <f>IF(M111=1,IF(ISBLANK('Data-Qtr6'!E110),"",(10*COUNTIF('Data-Qtr6'!E110,"Yes, nominated to self-administer")+COUNTIF('Data-Qtr6'!E110,"Yes, nominated NOT to self-administer"))),"")</f>
        <v/>
      </c>
      <c r="F111" s="172" t="str">
        <f>IF(M111=1,IF(ISBLANK('Data-Qtr6'!F110),"",(10*COUNTIF('Data-Qtr6'!F110,"Yes, reported difficulty swallowing medicines")+COUNTIF('Data-Qtr6'!F110,"Yes, reported NO difficulty swallowing medicines"))),"")</f>
        <v/>
      </c>
      <c r="G111" s="168" t="str">
        <f>IF(M111=1,IF('Data-Qtr6'!P110,0.1,IF(ISBLANK('Data-Qtr6'!G110),"",(COUNTIF('Data-Qtr6'!G110,"Yes")+(0.1*COUNTIF('Data-Qtr6'!G110,"N/A"))))),"")</f>
        <v/>
      </c>
      <c r="H111" s="169" t="str">
        <f>IF(M111=1,IF('Data-Qtr6'!Q110,0.1,IF(ISBLANK('Data-Qtr6'!H110),"",((COUNTIF('Data-Qtr6'!H110,"Yes")+(0.1*COUNTIF('Data-Qtr6'!H110,"N/A")))))),"")</f>
        <v/>
      </c>
      <c r="I111" s="173" t="str">
        <f>IF(M111=1,IF(ISBLANK('Data-Qtr6'!I110),"",(COUNTIF('Data-Qtr6'!I110,"Yes")+(0.1*COUNTIF('Data-Qtr6'!I110,"N/A")))),"")</f>
        <v/>
      </c>
      <c r="J111" s="173" t="str">
        <f>IF(M111=1,IF(ISBLANK('Data-Qtr6'!J110),"",(COUNTIF('Data-Qtr6'!J110,"Yes")+(0.1*COUNTIF('Data-Qtr6'!J110,"N/A")))),"")</f>
        <v/>
      </c>
      <c r="K111" s="174" t="str">
        <f>IF(M111=1,IF(ISBLANK('Data-Qtr6'!K110),"",(COUNTIF('Data-Qtr6'!K110,"Yes")+(0.1*COUNTIF('Data-Qtr6'!K110,"N/A")))),"")</f>
        <v/>
      </c>
      <c r="L111" s="119">
        <f>COUNTIF('Data-Qtr6'!C110:K110,"")</f>
        <v>9</v>
      </c>
      <c r="M111" s="74">
        <f>IF('Data-Qtr6'!R110,"",IF(L111&lt;9,1,0))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IF(M112=1,IF('Data-Qtr6'!C111="","",(COUNTIF('Data-Qtr6'!C111,"Yes")+(0.1*COUNTIF('Data-Qtr6'!C111,"N/A")))),"")</f>
        <v/>
      </c>
      <c r="D112" s="172" t="str">
        <f>IF(M112=1,IF(ISBLANK('Data-Qtr6'!D111),"",(COUNTIF('Data-Qtr6'!D111,"Yes")+(0.1*COUNTIF('Data-Qtr6'!D111,"N/A")))),"")</f>
        <v/>
      </c>
      <c r="E112" s="172" t="str">
        <f>IF(M112=1,IF(ISBLANK('Data-Qtr6'!E111),"",(10*COUNTIF('Data-Qtr6'!E111,"Yes, nominated to self-administer")+COUNTIF('Data-Qtr6'!E111,"Yes, nominated NOT to self-administer"))),"")</f>
        <v/>
      </c>
      <c r="F112" s="172" t="str">
        <f>IF(M112=1,IF(ISBLANK('Data-Qtr6'!F111),"",(10*COUNTIF('Data-Qtr6'!F111,"Yes, reported difficulty swallowing medicines")+COUNTIF('Data-Qtr6'!F111,"Yes, reported NO difficulty swallowing medicines"))),"")</f>
        <v/>
      </c>
      <c r="G112" s="168" t="str">
        <f>IF(M112=1,IF('Data-Qtr6'!P111,0.1,IF(ISBLANK('Data-Qtr6'!G111),"",(COUNTIF('Data-Qtr6'!G111,"Yes")+(0.1*COUNTIF('Data-Qtr6'!G111,"N/A"))))),"")</f>
        <v/>
      </c>
      <c r="H112" s="169" t="str">
        <f>IF(M112=1,IF('Data-Qtr6'!Q111,0.1,IF(ISBLANK('Data-Qtr6'!H111),"",((COUNTIF('Data-Qtr6'!H111,"Yes")+(0.1*COUNTIF('Data-Qtr6'!H111,"N/A")))))),"")</f>
        <v/>
      </c>
      <c r="I112" s="173" t="str">
        <f>IF(M112=1,IF(ISBLANK('Data-Qtr6'!I111),"",(COUNTIF('Data-Qtr6'!I111,"Yes")+(0.1*COUNTIF('Data-Qtr6'!I111,"N/A")))),"")</f>
        <v/>
      </c>
      <c r="J112" s="173" t="str">
        <f>IF(M112=1,IF(ISBLANK('Data-Qtr6'!J111),"",(COUNTIF('Data-Qtr6'!J111,"Yes")+(0.1*COUNTIF('Data-Qtr6'!J111,"N/A")))),"")</f>
        <v/>
      </c>
      <c r="K112" s="174" t="str">
        <f>IF(M112=1,IF(ISBLANK('Data-Qtr6'!K111),"",(COUNTIF('Data-Qtr6'!K111,"Yes")+(0.1*COUNTIF('Data-Qtr6'!K111,"N/A")))),"")</f>
        <v/>
      </c>
      <c r="L112" s="119">
        <f>COUNTIF('Data-Qtr6'!C111:K111,"")</f>
        <v>9</v>
      </c>
      <c r="M112" s="74">
        <f>IF('Data-Qtr6'!R111,"",IF(L112&lt;9,1,0))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IF(M113=1,IF('Data-Qtr6'!C112="","",(COUNTIF('Data-Qtr6'!C112,"Yes")+(0.1*COUNTIF('Data-Qtr6'!C112,"N/A")))),"")</f>
        <v/>
      </c>
      <c r="D113" s="172" t="str">
        <f>IF(M113=1,IF(ISBLANK('Data-Qtr6'!D112),"",(COUNTIF('Data-Qtr6'!D112,"Yes")+(0.1*COUNTIF('Data-Qtr6'!D112,"N/A")))),"")</f>
        <v/>
      </c>
      <c r="E113" s="172" t="str">
        <f>IF(M113=1,IF(ISBLANK('Data-Qtr6'!E112),"",(10*COUNTIF('Data-Qtr6'!E112,"Yes, nominated to self-administer")+COUNTIF('Data-Qtr6'!E112,"Yes, nominated NOT to self-administer"))),"")</f>
        <v/>
      </c>
      <c r="F113" s="172" t="str">
        <f>IF(M113=1,IF(ISBLANK('Data-Qtr6'!F112),"",(10*COUNTIF('Data-Qtr6'!F112,"Yes, reported difficulty swallowing medicines")+COUNTIF('Data-Qtr6'!F112,"Yes, reported NO difficulty swallowing medicines"))),"")</f>
        <v/>
      </c>
      <c r="G113" s="168" t="str">
        <f>IF(M113=1,IF('Data-Qtr6'!P112,0.1,IF(ISBLANK('Data-Qtr6'!G112),"",(COUNTIF('Data-Qtr6'!G112,"Yes")+(0.1*COUNTIF('Data-Qtr6'!G112,"N/A"))))),"")</f>
        <v/>
      </c>
      <c r="H113" s="169" t="str">
        <f>IF(M113=1,IF('Data-Qtr6'!Q112,0.1,IF(ISBLANK('Data-Qtr6'!H112),"",((COUNTIF('Data-Qtr6'!H112,"Yes")+(0.1*COUNTIF('Data-Qtr6'!H112,"N/A")))))),"")</f>
        <v/>
      </c>
      <c r="I113" s="173" t="str">
        <f>IF(M113=1,IF(ISBLANK('Data-Qtr6'!I112),"",(COUNTIF('Data-Qtr6'!I112,"Yes")+(0.1*COUNTIF('Data-Qtr6'!I112,"N/A")))),"")</f>
        <v/>
      </c>
      <c r="J113" s="173" t="str">
        <f>IF(M113=1,IF(ISBLANK('Data-Qtr6'!J112),"",(COUNTIF('Data-Qtr6'!J112,"Yes")+(0.1*COUNTIF('Data-Qtr6'!J112,"N/A")))),"")</f>
        <v/>
      </c>
      <c r="K113" s="174" t="str">
        <f>IF(M113=1,IF(ISBLANK('Data-Qtr6'!K112),"",(COUNTIF('Data-Qtr6'!K112,"Yes")+(0.1*COUNTIF('Data-Qtr6'!K112,"N/A")))),"")</f>
        <v/>
      </c>
      <c r="L113" s="119">
        <f>COUNTIF('Data-Qtr6'!C112:K112,"")</f>
        <v>9</v>
      </c>
      <c r="M113" s="74">
        <f>IF('Data-Qtr6'!R112,"",IF(L113&lt;9,1,0))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IF(M114=1,IF('Data-Qtr6'!C113="","",(COUNTIF('Data-Qtr6'!C113,"Yes")+(0.1*COUNTIF('Data-Qtr6'!C113,"N/A")))),"")</f>
        <v/>
      </c>
      <c r="D114" s="172" t="str">
        <f>IF(M114=1,IF(ISBLANK('Data-Qtr6'!D113),"",(COUNTIF('Data-Qtr6'!D113,"Yes")+(0.1*COUNTIF('Data-Qtr6'!D113,"N/A")))),"")</f>
        <v/>
      </c>
      <c r="E114" s="172" t="str">
        <f>IF(M114=1,IF(ISBLANK('Data-Qtr6'!E113),"",(10*COUNTIF('Data-Qtr6'!E113,"Yes, nominated to self-administer")+COUNTIF('Data-Qtr6'!E113,"Yes, nominated NOT to self-administer"))),"")</f>
        <v/>
      </c>
      <c r="F114" s="172" t="str">
        <f>IF(M114=1,IF(ISBLANK('Data-Qtr6'!F113),"",(10*COUNTIF('Data-Qtr6'!F113,"Yes, reported difficulty swallowing medicines")+COUNTIF('Data-Qtr6'!F113,"Yes, reported NO difficulty swallowing medicines"))),"")</f>
        <v/>
      </c>
      <c r="G114" s="168" t="str">
        <f>IF(M114=1,IF('Data-Qtr6'!P113,0.1,IF(ISBLANK('Data-Qtr6'!G113),"",(COUNTIF('Data-Qtr6'!G113,"Yes")+(0.1*COUNTIF('Data-Qtr6'!G113,"N/A"))))),"")</f>
        <v/>
      </c>
      <c r="H114" s="169" t="str">
        <f>IF(M114=1,IF('Data-Qtr6'!Q113,0.1,IF(ISBLANK('Data-Qtr6'!H113),"",((COUNTIF('Data-Qtr6'!H113,"Yes")+(0.1*COUNTIF('Data-Qtr6'!H113,"N/A")))))),"")</f>
        <v/>
      </c>
      <c r="I114" s="173" t="str">
        <f>IF(M114=1,IF(ISBLANK('Data-Qtr6'!I113),"",(COUNTIF('Data-Qtr6'!I113,"Yes")+(0.1*COUNTIF('Data-Qtr6'!I113,"N/A")))),"")</f>
        <v/>
      </c>
      <c r="J114" s="173" t="str">
        <f>IF(M114=1,IF(ISBLANK('Data-Qtr6'!J113),"",(COUNTIF('Data-Qtr6'!J113,"Yes")+(0.1*COUNTIF('Data-Qtr6'!J113,"N/A")))),"")</f>
        <v/>
      </c>
      <c r="K114" s="174" t="str">
        <f>IF(M114=1,IF(ISBLANK('Data-Qtr6'!K113),"",(COUNTIF('Data-Qtr6'!K113,"Yes")+(0.1*COUNTIF('Data-Qtr6'!K113,"N/A")))),"")</f>
        <v/>
      </c>
      <c r="L114" s="119">
        <f>COUNTIF('Data-Qtr6'!C113:K113,"")</f>
        <v>9</v>
      </c>
      <c r="M114" s="74">
        <f>IF('Data-Qtr6'!R113,"",IF(L114&lt;9,1,0))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IF(M115=1,IF('Data-Qtr6'!C114="","",(COUNTIF('Data-Qtr6'!C114,"Yes")+(0.1*COUNTIF('Data-Qtr6'!C114,"N/A")))),"")</f>
        <v/>
      </c>
      <c r="D115" s="172" t="str">
        <f>IF(M115=1,IF(ISBLANK('Data-Qtr6'!D114),"",(COUNTIF('Data-Qtr6'!D114,"Yes")+(0.1*COUNTIF('Data-Qtr6'!D114,"N/A")))),"")</f>
        <v/>
      </c>
      <c r="E115" s="172" t="str">
        <f>IF(M115=1,IF(ISBLANK('Data-Qtr6'!E114),"",(10*COUNTIF('Data-Qtr6'!E114,"Yes, nominated to self-administer")+COUNTIF('Data-Qtr6'!E114,"Yes, nominated NOT to self-administer"))),"")</f>
        <v/>
      </c>
      <c r="F115" s="172" t="str">
        <f>IF(M115=1,IF(ISBLANK('Data-Qtr6'!F114),"",(10*COUNTIF('Data-Qtr6'!F114,"Yes, reported difficulty swallowing medicines")+COUNTIF('Data-Qtr6'!F114,"Yes, reported NO difficulty swallowing medicines"))),"")</f>
        <v/>
      </c>
      <c r="G115" s="168" t="str">
        <f>IF(M115=1,IF('Data-Qtr6'!P114,0.1,IF(ISBLANK('Data-Qtr6'!G114),"",(COUNTIF('Data-Qtr6'!G114,"Yes")+(0.1*COUNTIF('Data-Qtr6'!G114,"N/A"))))),"")</f>
        <v/>
      </c>
      <c r="H115" s="169" t="str">
        <f>IF(M115=1,IF('Data-Qtr6'!Q114,0.1,IF(ISBLANK('Data-Qtr6'!H114),"",((COUNTIF('Data-Qtr6'!H114,"Yes")+(0.1*COUNTIF('Data-Qtr6'!H114,"N/A")))))),"")</f>
        <v/>
      </c>
      <c r="I115" s="173" t="str">
        <f>IF(M115=1,IF(ISBLANK('Data-Qtr6'!I114),"",(COUNTIF('Data-Qtr6'!I114,"Yes")+(0.1*COUNTIF('Data-Qtr6'!I114,"N/A")))),"")</f>
        <v/>
      </c>
      <c r="J115" s="173" t="str">
        <f>IF(M115=1,IF(ISBLANK('Data-Qtr6'!J114),"",(COUNTIF('Data-Qtr6'!J114,"Yes")+(0.1*COUNTIF('Data-Qtr6'!J114,"N/A")))),"")</f>
        <v/>
      </c>
      <c r="K115" s="174" t="str">
        <f>IF(M115=1,IF(ISBLANK('Data-Qtr6'!K114),"",(COUNTIF('Data-Qtr6'!K114,"Yes")+(0.1*COUNTIF('Data-Qtr6'!K114,"N/A")))),"")</f>
        <v/>
      </c>
      <c r="L115" s="149">
        <f>COUNTIF('Data-Qtr6'!C114:K114,"")</f>
        <v>9</v>
      </c>
      <c r="M115" s="75">
        <f>IF('Data-Qtr6'!R114,"",IF(L115&lt;9,1,0))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algorithmName="SHA-512" hashValue="6DC/uITMGvDM/LjOHlpgnqAwBSlXdkuZxASZvhnwDvJvRIrqG9fa10iUcXsiV3GDFzAVRkEUtIZdeLHf9y2fUg==" saltValue="/8UYrqXqOK1dRZ0Z8LvjdA==" spinCount="100000" sheet="1" selectLockedCells="1" selectUnlockedCells="1"/>
  <mergeCells count="4">
    <mergeCell ref="P4:P11"/>
    <mergeCell ref="G8:G9"/>
    <mergeCell ref="J8:J10"/>
    <mergeCell ref="M8:M10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1E12B-24CA-4655-AFF6-31D75A02CC8C}">
  <sheetPr codeName="Sheet20"/>
  <dimension ref="A1:W130"/>
  <sheetViews>
    <sheetView topLeftCell="A11" workbookViewId="0">
      <selection activeCell="H31" sqref="H31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IF(ISBLANK('Data-Qtr7'!C9), "", 'Data-Qtr7'!C9)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IF(ISBLANK('Data-Qtr7'!$C$7), "", 'Data-Qtr7'!$C$7)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IF(M16=1,IF('Data-Qtr7'!C15="","",(COUNTIF('Data-Qtr7'!C15,"Yes")+(0.1*COUNTIF('Data-Qtr7'!C15,"N/A")))),"")</f>
        <v/>
      </c>
      <c r="D16" s="172" t="str">
        <f>IF(M16=1,IF(ISBLANK('Data-Qtr7'!D15),"",(COUNTIF('Data-Qtr7'!D15,"Yes")+(0.1*COUNTIF('Data-Qtr7'!D15,"N/A")))),"")</f>
        <v/>
      </c>
      <c r="E16" s="172" t="str">
        <f>IF(M16=1,IF(ISBLANK('Data-Qtr7'!E15),"",(10*COUNTIF('Data-Qtr7'!E15,"Yes, nominated to self-administer")+COUNTIF('Data-Qtr7'!E15,"Yes, nominated NOT to self-administer"))),"")</f>
        <v/>
      </c>
      <c r="F16" s="172" t="str">
        <f>IF(M16=1,IF(ISBLANK('Data-Qtr7'!F15),"",(10*COUNTIF('Data-Qtr7'!F15,"Yes, reported difficulty swallowing medicines")+COUNTIF('Data-Qtr7'!F15,"Yes, reported NO difficulty swallowing medicines"))),"")</f>
        <v/>
      </c>
      <c r="G16" s="168" t="str">
        <f>IF(M16=1,IF('Data-Qtr7'!P15,0.1,IF(ISBLANK('Data-Qtr7'!G15),"",(COUNTIF('Data-Qtr7'!G15,"Yes")+(0.1*COUNTIF('Data-Qtr7'!G15,"N/A"))))),"")</f>
        <v/>
      </c>
      <c r="H16" s="169" t="str">
        <f>IF(M16=1,IF('Data-Qtr7'!Q15,0.1,IF(ISBLANK('Data-Qtr7'!H15),"",((COUNTIF('Data-Qtr7'!H15,"Yes")+(0.1*COUNTIF('Data-Qtr7'!H15,"N/A")))))),"")</f>
        <v/>
      </c>
      <c r="I16" s="173" t="str">
        <f>IF(M16=1,IF(ISBLANK('Data-Qtr7'!I15),"",(COUNTIF('Data-Qtr7'!I15,"Yes")+(0.1*COUNTIF('Data-Qtr7'!I15,"N/A")))),"")</f>
        <v/>
      </c>
      <c r="J16" s="173" t="str">
        <f>IF(M16=1,IF(ISBLANK('Data-Qtr7'!J15),"",(COUNTIF('Data-Qtr7'!J15,"Yes")+(0.1*COUNTIF('Data-Qtr7'!J15,"N/A")))),"")</f>
        <v/>
      </c>
      <c r="K16" s="174" t="str">
        <f>IF(M16=1,IF(ISBLANK('Data-Qtr7'!K15),"",(COUNTIF('Data-Qtr7'!K15,"Yes")+(0.1*COUNTIF('Data-Qtr7'!K15,"N/A")))),"")</f>
        <v/>
      </c>
      <c r="L16" s="148">
        <f>COUNTIF('Data-Qtr7'!C15:K15,"")</f>
        <v>9</v>
      </c>
      <c r="M16" s="73">
        <f>IF('Data-Qtr7'!R15,"",IF(L16&lt;9,1,0))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IF(M17=1,IF('Data-Qtr7'!C16="","",(COUNTIF('Data-Qtr7'!C16,"Yes")+(0.1*COUNTIF('Data-Qtr7'!C16,"N/A")))),"")</f>
        <v/>
      </c>
      <c r="D17" s="172" t="str">
        <f>IF(M17=1,IF(ISBLANK('Data-Qtr7'!D16),"",(COUNTIF('Data-Qtr7'!D16,"Yes")+(0.1*COUNTIF('Data-Qtr7'!D16,"N/A")))),"")</f>
        <v/>
      </c>
      <c r="E17" s="172" t="str">
        <f>IF(M17=1,IF(ISBLANK('Data-Qtr7'!E16),"",(10*COUNTIF('Data-Qtr7'!E16,"Yes, nominated to self-administer")+COUNTIF('Data-Qtr7'!E16,"Yes, nominated NOT to self-administer"))),"")</f>
        <v/>
      </c>
      <c r="F17" s="172" t="str">
        <f>IF(M17=1,IF(ISBLANK('Data-Qtr7'!F16),"",(10*COUNTIF('Data-Qtr7'!F16,"Yes, reported difficulty swallowing medicines")+COUNTIF('Data-Qtr7'!F16,"Yes, reported NO difficulty swallowing medicines"))),"")</f>
        <v/>
      </c>
      <c r="G17" s="168" t="str">
        <f>IF(M17=1,IF('Data-Qtr7'!P16,0.1,IF(ISBLANK('Data-Qtr7'!G16),"",(COUNTIF('Data-Qtr7'!G16,"Yes")+(0.1*COUNTIF('Data-Qtr7'!G16,"N/A"))))),"")</f>
        <v/>
      </c>
      <c r="H17" s="169" t="str">
        <f>IF(M17=1,IF('Data-Qtr7'!Q16,0.1,IF(ISBLANK('Data-Qtr7'!H16),"",((COUNTIF('Data-Qtr7'!H16,"Yes")+(0.1*COUNTIF('Data-Qtr7'!H16,"N/A")))))),"")</f>
        <v/>
      </c>
      <c r="I17" s="173" t="str">
        <f>IF(M17=1,IF(ISBLANK('Data-Qtr7'!I16),"",(COUNTIF('Data-Qtr7'!I16,"Yes")+(0.1*COUNTIF('Data-Qtr7'!I16,"N/A")))),"")</f>
        <v/>
      </c>
      <c r="J17" s="173" t="str">
        <f>IF(M17=1,IF(ISBLANK('Data-Qtr7'!J16),"",(COUNTIF('Data-Qtr7'!J16,"Yes")+(0.1*COUNTIF('Data-Qtr7'!J16,"N/A")))),"")</f>
        <v/>
      </c>
      <c r="K17" s="174" t="str">
        <f>IF(M17=1,IF(ISBLANK('Data-Qtr7'!K16),"",(COUNTIF('Data-Qtr7'!K16,"Yes")+(0.1*COUNTIF('Data-Qtr7'!K16,"N/A")))),"")</f>
        <v/>
      </c>
      <c r="L17" s="119">
        <f>COUNTIF('Data-Qtr7'!C16:K16,"")</f>
        <v>9</v>
      </c>
      <c r="M17" s="74">
        <f>IF('Data-Qtr7'!R16,"",IF(L17&lt;9,1,0))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IF(M18=1,IF('Data-Qtr7'!C17="","",(COUNTIF('Data-Qtr7'!C17,"Yes")+(0.1*COUNTIF('Data-Qtr7'!C17,"N/A")))),"")</f>
        <v/>
      </c>
      <c r="D18" s="172" t="str">
        <f>IF(M18=1,IF(ISBLANK('Data-Qtr7'!D17),"",(COUNTIF('Data-Qtr7'!D17,"Yes")+(0.1*COUNTIF('Data-Qtr7'!D17,"N/A")))),"")</f>
        <v/>
      </c>
      <c r="E18" s="172" t="str">
        <f>IF(M18=1,IF(ISBLANK('Data-Qtr7'!E17),"",(10*COUNTIF('Data-Qtr7'!E17,"Yes, nominated to self-administer")+COUNTIF('Data-Qtr7'!E17,"Yes, nominated NOT to self-administer"))),"")</f>
        <v/>
      </c>
      <c r="F18" s="172" t="str">
        <f>IF(M18=1,IF(ISBLANK('Data-Qtr7'!F17),"",(10*COUNTIF('Data-Qtr7'!F17,"Yes, reported difficulty swallowing medicines")+COUNTIF('Data-Qtr7'!F17,"Yes, reported NO difficulty swallowing medicines"))),"")</f>
        <v/>
      </c>
      <c r="G18" s="168" t="str">
        <f>IF(M18=1,IF('Data-Qtr7'!P17,0.1,IF(ISBLANK('Data-Qtr7'!G17),"",(COUNTIF('Data-Qtr7'!G17,"Yes")+(0.1*COUNTIF('Data-Qtr7'!G17,"N/A"))))),"")</f>
        <v/>
      </c>
      <c r="H18" s="169" t="str">
        <f>IF(M18=1,IF('Data-Qtr7'!Q17,0.1,IF(ISBLANK('Data-Qtr7'!H17),"",((COUNTIF('Data-Qtr7'!H17,"Yes")+(0.1*COUNTIF('Data-Qtr7'!H17,"N/A")))))),"")</f>
        <v/>
      </c>
      <c r="I18" s="173" t="str">
        <f>IF(M18=1,IF(ISBLANK('Data-Qtr7'!I17),"",(COUNTIF('Data-Qtr7'!I17,"Yes")+(0.1*COUNTIF('Data-Qtr7'!I17,"N/A")))),"")</f>
        <v/>
      </c>
      <c r="J18" s="173" t="str">
        <f>IF(M18=1,IF(ISBLANK('Data-Qtr7'!J17),"",(COUNTIF('Data-Qtr7'!J17,"Yes")+(0.1*COUNTIF('Data-Qtr7'!J17,"N/A")))),"")</f>
        <v/>
      </c>
      <c r="K18" s="174" t="str">
        <f>IF(M18=1,IF(ISBLANK('Data-Qtr7'!K17),"",(COUNTIF('Data-Qtr7'!K17,"Yes")+(0.1*COUNTIF('Data-Qtr7'!K17,"N/A")))),"")</f>
        <v/>
      </c>
      <c r="L18" s="119">
        <f>COUNTIF('Data-Qtr7'!C17:K17,"")</f>
        <v>9</v>
      </c>
      <c r="M18" s="74">
        <f>IF('Data-Qtr7'!R17,"",IF(L18&lt;9,1,0))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IF(M19=1,IF('Data-Qtr7'!C18="","",(COUNTIF('Data-Qtr7'!C18,"Yes")+(0.1*COUNTIF('Data-Qtr7'!C18,"N/A")))),"")</f>
        <v/>
      </c>
      <c r="D19" s="172" t="str">
        <f>IF(M19=1,IF(ISBLANK('Data-Qtr7'!D18),"",(COUNTIF('Data-Qtr7'!D18,"Yes")+(0.1*COUNTIF('Data-Qtr7'!D18,"N/A")))),"")</f>
        <v/>
      </c>
      <c r="E19" s="172" t="str">
        <f>IF(M19=1,IF(ISBLANK('Data-Qtr7'!E18),"",(10*COUNTIF('Data-Qtr7'!E18,"Yes, nominated to self-administer")+COUNTIF('Data-Qtr7'!E18,"Yes, nominated NOT to self-administer"))),"")</f>
        <v/>
      </c>
      <c r="F19" s="172" t="str">
        <f>IF(M19=1,IF(ISBLANK('Data-Qtr7'!F18),"",(10*COUNTIF('Data-Qtr7'!F18,"Yes, reported difficulty swallowing medicines")+COUNTIF('Data-Qtr7'!F18,"Yes, reported NO difficulty swallowing medicines"))),"")</f>
        <v/>
      </c>
      <c r="G19" s="168" t="str">
        <f>IF(M19=1,IF('Data-Qtr7'!P18,0.1,IF(ISBLANK('Data-Qtr7'!G18),"",(COUNTIF('Data-Qtr7'!G18,"Yes")+(0.1*COUNTIF('Data-Qtr7'!G18,"N/A"))))),"")</f>
        <v/>
      </c>
      <c r="H19" s="169" t="str">
        <f>IF(M19=1,IF('Data-Qtr7'!Q18,0.1,IF(ISBLANK('Data-Qtr7'!H18),"",((COUNTIF('Data-Qtr7'!H18,"Yes")+(0.1*COUNTIF('Data-Qtr7'!H18,"N/A")))))),"")</f>
        <v/>
      </c>
      <c r="I19" s="173" t="str">
        <f>IF(M19=1,IF(ISBLANK('Data-Qtr7'!I18),"",(COUNTIF('Data-Qtr7'!I18,"Yes")+(0.1*COUNTIF('Data-Qtr7'!I18,"N/A")))),"")</f>
        <v/>
      </c>
      <c r="J19" s="173" t="str">
        <f>IF(M19=1,IF(ISBLANK('Data-Qtr7'!J18),"",(COUNTIF('Data-Qtr7'!J18,"Yes")+(0.1*COUNTIF('Data-Qtr7'!J18,"N/A")))),"")</f>
        <v/>
      </c>
      <c r="K19" s="174" t="str">
        <f>IF(M19=1,IF(ISBLANK('Data-Qtr7'!K18),"",(COUNTIF('Data-Qtr7'!K18,"Yes")+(0.1*COUNTIF('Data-Qtr7'!K18,"N/A")))),"")</f>
        <v/>
      </c>
      <c r="L19" s="119">
        <f>COUNTIF('Data-Qtr7'!C18:K18,"")</f>
        <v>9</v>
      </c>
      <c r="M19" s="74">
        <f>IF('Data-Qtr7'!R18,"",IF(L19&lt;9,1,0))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IF(M20=1,IF('Data-Qtr7'!C19="","",(COUNTIF('Data-Qtr7'!C19,"Yes")+(0.1*COUNTIF('Data-Qtr7'!C19,"N/A")))),"")</f>
        <v/>
      </c>
      <c r="D20" s="172" t="str">
        <f>IF(M20=1,IF(ISBLANK('Data-Qtr7'!D19),"",(COUNTIF('Data-Qtr7'!D19,"Yes")+(0.1*COUNTIF('Data-Qtr7'!D19,"N/A")))),"")</f>
        <v/>
      </c>
      <c r="E20" s="172" t="str">
        <f>IF(M20=1,IF(ISBLANK('Data-Qtr7'!E19),"",(10*COUNTIF('Data-Qtr7'!E19,"Yes, nominated to self-administer")+COUNTIF('Data-Qtr7'!E19,"Yes, nominated NOT to self-administer"))),"")</f>
        <v/>
      </c>
      <c r="F20" s="172" t="str">
        <f>IF(M20=1,IF(ISBLANK('Data-Qtr7'!F19),"",(10*COUNTIF('Data-Qtr7'!F19,"Yes, reported difficulty swallowing medicines")+COUNTIF('Data-Qtr7'!F19,"Yes, reported NO difficulty swallowing medicines"))),"")</f>
        <v/>
      </c>
      <c r="G20" s="168" t="str">
        <f>IF(M20=1,IF('Data-Qtr7'!P19,0.1,IF(ISBLANK('Data-Qtr7'!G19),"",(COUNTIF('Data-Qtr7'!G19,"Yes")+(0.1*COUNTIF('Data-Qtr7'!G19,"N/A"))))),"")</f>
        <v/>
      </c>
      <c r="H20" s="169" t="str">
        <f>IF(M20=1,IF('Data-Qtr7'!Q19,0.1,IF(ISBLANK('Data-Qtr7'!H19),"",((COUNTIF('Data-Qtr7'!H19,"Yes")+(0.1*COUNTIF('Data-Qtr7'!H19,"N/A")))))),"")</f>
        <v/>
      </c>
      <c r="I20" s="173" t="str">
        <f>IF(M20=1,IF(ISBLANK('Data-Qtr7'!I19),"",(COUNTIF('Data-Qtr7'!I19,"Yes")+(0.1*COUNTIF('Data-Qtr7'!I19,"N/A")))),"")</f>
        <v/>
      </c>
      <c r="J20" s="173" t="str">
        <f>IF(M20=1,IF(ISBLANK('Data-Qtr7'!J19),"",(COUNTIF('Data-Qtr7'!J19,"Yes")+(0.1*COUNTIF('Data-Qtr7'!J19,"N/A")))),"")</f>
        <v/>
      </c>
      <c r="K20" s="174" t="str">
        <f>IF(M20=1,IF(ISBLANK('Data-Qtr7'!K19),"",(COUNTIF('Data-Qtr7'!K19,"Yes")+(0.1*COUNTIF('Data-Qtr7'!K19,"N/A")))),"")</f>
        <v/>
      </c>
      <c r="L20" s="119">
        <f>COUNTIF('Data-Qtr7'!C19:K19,"")</f>
        <v>9</v>
      </c>
      <c r="M20" s="74">
        <f>IF('Data-Qtr7'!R19,"",IF(L20&lt;9,1,0))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IF(M21=1,IF('Data-Qtr7'!C20="","",(COUNTIF('Data-Qtr7'!C20,"Yes")+(0.1*COUNTIF('Data-Qtr7'!C20,"N/A")))),"")</f>
        <v/>
      </c>
      <c r="D21" s="172" t="str">
        <f>IF(M21=1,IF(ISBLANK('Data-Qtr7'!D20),"",(COUNTIF('Data-Qtr7'!D20,"Yes")+(0.1*COUNTIF('Data-Qtr7'!D20,"N/A")))),"")</f>
        <v/>
      </c>
      <c r="E21" s="172" t="str">
        <f>IF(M21=1,IF(ISBLANK('Data-Qtr7'!E20),"",(10*COUNTIF('Data-Qtr7'!E20,"Yes, nominated to self-administer")+COUNTIF('Data-Qtr7'!E20,"Yes, nominated NOT to self-administer"))),"")</f>
        <v/>
      </c>
      <c r="F21" s="172" t="str">
        <f>IF(M21=1,IF(ISBLANK('Data-Qtr7'!F20),"",(10*COUNTIF('Data-Qtr7'!F20,"Yes, reported difficulty swallowing medicines")+COUNTIF('Data-Qtr7'!F20,"Yes, reported NO difficulty swallowing medicines"))),"")</f>
        <v/>
      </c>
      <c r="G21" s="168" t="str">
        <f>IF(M21=1,IF('Data-Qtr7'!P20,0.1,IF(ISBLANK('Data-Qtr7'!G20),"",(COUNTIF('Data-Qtr7'!G20,"Yes")+(0.1*COUNTIF('Data-Qtr7'!G20,"N/A"))))),"")</f>
        <v/>
      </c>
      <c r="H21" s="169" t="str">
        <f>IF(M21=1,IF('Data-Qtr7'!Q20,0.1,IF(ISBLANK('Data-Qtr7'!H20),"",((COUNTIF('Data-Qtr7'!H20,"Yes")+(0.1*COUNTIF('Data-Qtr7'!H20,"N/A")))))),"")</f>
        <v/>
      </c>
      <c r="I21" s="173" t="str">
        <f>IF(M21=1,IF(ISBLANK('Data-Qtr7'!I20),"",(COUNTIF('Data-Qtr7'!I20,"Yes")+(0.1*COUNTIF('Data-Qtr7'!I20,"N/A")))),"")</f>
        <v/>
      </c>
      <c r="J21" s="173" t="str">
        <f>IF(M21=1,IF(ISBLANK('Data-Qtr7'!J20),"",(COUNTIF('Data-Qtr7'!J20,"Yes")+(0.1*COUNTIF('Data-Qtr7'!J20,"N/A")))),"")</f>
        <v/>
      </c>
      <c r="K21" s="174" t="str">
        <f>IF(M21=1,IF(ISBLANK('Data-Qtr7'!K20),"",(COUNTIF('Data-Qtr7'!K20,"Yes")+(0.1*COUNTIF('Data-Qtr7'!K20,"N/A")))),"")</f>
        <v/>
      </c>
      <c r="L21" s="119">
        <f>COUNTIF('Data-Qtr7'!C20:K20,"")</f>
        <v>9</v>
      </c>
      <c r="M21" s="74">
        <f>IF('Data-Qtr7'!R20,"",IF(L21&lt;9,1,0))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IF(M22=1,IF('Data-Qtr7'!C21="","",(COUNTIF('Data-Qtr7'!C21,"Yes")+(0.1*COUNTIF('Data-Qtr7'!C21,"N/A")))),"")</f>
        <v/>
      </c>
      <c r="D22" s="172" t="str">
        <f>IF(M22=1,IF(ISBLANK('Data-Qtr7'!D21),"",(COUNTIF('Data-Qtr7'!D21,"Yes")+(0.1*COUNTIF('Data-Qtr7'!D21,"N/A")))),"")</f>
        <v/>
      </c>
      <c r="E22" s="172" t="str">
        <f>IF(M22=1,IF(ISBLANK('Data-Qtr7'!E21),"",(10*COUNTIF('Data-Qtr7'!E21,"Yes, nominated to self-administer")+COUNTIF('Data-Qtr7'!E21,"Yes, nominated NOT to self-administer"))),"")</f>
        <v/>
      </c>
      <c r="F22" s="172" t="str">
        <f>IF(M22=1,IF(ISBLANK('Data-Qtr7'!F21),"",(10*COUNTIF('Data-Qtr7'!F21,"Yes, reported difficulty swallowing medicines")+COUNTIF('Data-Qtr7'!F21,"Yes, reported NO difficulty swallowing medicines"))),"")</f>
        <v/>
      </c>
      <c r="G22" s="168" t="str">
        <f>IF(M22=1,IF('Data-Qtr7'!P21,0.1,IF(ISBLANK('Data-Qtr7'!G21),"",(COUNTIF('Data-Qtr7'!G21,"Yes")+(0.1*COUNTIF('Data-Qtr7'!G21,"N/A"))))),"")</f>
        <v/>
      </c>
      <c r="H22" s="169" t="str">
        <f>IF(M22=1,IF('Data-Qtr7'!Q21,0.1,IF(ISBLANK('Data-Qtr7'!H21),"",((COUNTIF('Data-Qtr7'!H21,"Yes")+(0.1*COUNTIF('Data-Qtr7'!H21,"N/A")))))),"")</f>
        <v/>
      </c>
      <c r="I22" s="173" t="str">
        <f>IF(M22=1,IF(ISBLANK('Data-Qtr7'!I21),"",(COUNTIF('Data-Qtr7'!I21,"Yes")+(0.1*COUNTIF('Data-Qtr7'!I21,"N/A")))),"")</f>
        <v/>
      </c>
      <c r="J22" s="173" t="str">
        <f>IF(M22=1,IF(ISBLANK('Data-Qtr7'!J21),"",(COUNTIF('Data-Qtr7'!J21,"Yes")+(0.1*COUNTIF('Data-Qtr7'!J21,"N/A")))),"")</f>
        <v/>
      </c>
      <c r="K22" s="174" t="str">
        <f>IF(M22=1,IF(ISBLANK('Data-Qtr7'!K21),"",(COUNTIF('Data-Qtr7'!K21,"Yes")+(0.1*COUNTIF('Data-Qtr7'!K21,"N/A")))),"")</f>
        <v/>
      </c>
      <c r="L22" s="119">
        <f>COUNTIF('Data-Qtr7'!C21:K21,"")</f>
        <v>9</v>
      </c>
      <c r="M22" s="74">
        <f>IF('Data-Qtr7'!R21,"",IF(L22&lt;9,1,0))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IF(M23=1,IF('Data-Qtr7'!C22="","",(COUNTIF('Data-Qtr7'!C22,"Yes")+(0.1*COUNTIF('Data-Qtr7'!C22,"N/A")))),"")</f>
        <v/>
      </c>
      <c r="D23" s="172" t="str">
        <f>IF(M23=1,IF(ISBLANK('Data-Qtr7'!D22),"",(COUNTIF('Data-Qtr7'!D22,"Yes")+(0.1*COUNTIF('Data-Qtr7'!D22,"N/A")))),"")</f>
        <v/>
      </c>
      <c r="E23" s="172" t="str">
        <f>IF(M23=1,IF(ISBLANK('Data-Qtr7'!E22),"",(10*COUNTIF('Data-Qtr7'!E22,"Yes, nominated to self-administer")+COUNTIF('Data-Qtr7'!E22,"Yes, nominated NOT to self-administer"))),"")</f>
        <v/>
      </c>
      <c r="F23" s="172" t="str">
        <f>IF(M23=1,IF(ISBLANK('Data-Qtr7'!F22),"",(10*COUNTIF('Data-Qtr7'!F22,"Yes, reported difficulty swallowing medicines")+COUNTIF('Data-Qtr7'!F22,"Yes, reported NO difficulty swallowing medicines"))),"")</f>
        <v/>
      </c>
      <c r="G23" s="168" t="str">
        <f>IF(M23=1,IF('Data-Qtr7'!P22,0.1,IF(ISBLANK('Data-Qtr7'!G22),"",(COUNTIF('Data-Qtr7'!G22,"Yes")+(0.1*COUNTIF('Data-Qtr7'!G22,"N/A"))))),"")</f>
        <v/>
      </c>
      <c r="H23" s="169" t="str">
        <f>IF(M23=1,IF('Data-Qtr7'!Q22,0.1,IF(ISBLANK('Data-Qtr7'!H22),"",((COUNTIF('Data-Qtr7'!H22,"Yes")+(0.1*COUNTIF('Data-Qtr7'!H22,"N/A")))))),"")</f>
        <v/>
      </c>
      <c r="I23" s="173" t="str">
        <f>IF(M23=1,IF(ISBLANK('Data-Qtr7'!I22),"",(COUNTIF('Data-Qtr7'!I22,"Yes")+(0.1*COUNTIF('Data-Qtr7'!I22,"N/A")))),"")</f>
        <v/>
      </c>
      <c r="J23" s="173" t="str">
        <f>IF(M23=1,IF(ISBLANK('Data-Qtr7'!J22),"",(COUNTIF('Data-Qtr7'!J22,"Yes")+(0.1*COUNTIF('Data-Qtr7'!J22,"N/A")))),"")</f>
        <v/>
      </c>
      <c r="K23" s="174" t="str">
        <f>IF(M23=1,IF(ISBLANK('Data-Qtr7'!K22),"",(COUNTIF('Data-Qtr7'!K22,"Yes")+(0.1*COUNTIF('Data-Qtr7'!K22,"N/A")))),"")</f>
        <v/>
      </c>
      <c r="L23" s="119">
        <f>COUNTIF('Data-Qtr7'!C22:K22,"")</f>
        <v>9</v>
      </c>
      <c r="M23" s="74">
        <f>IF('Data-Qtr7'!R22,"",IF(L23&lt;9,1,0))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IF(M24=1,IF('Data-Qtr7'!C23="","",(COUNTIF('Data-Qtr7'!C23,"Yes")+(0.1*COUNTIF('Data-Qtr7'!C23,"N/A")))),"")</f>
        <v/>
      </c>
      <c r="D24" s="172" t="str">
        <f>IF(M24=1,IF(ISBLANK('Data-Qtr7'!D23),"",(COUNTIF('Data-Qtr7'!D23,"Yes")+(0.1*COUNTIF('Data-Qtr7'!D23,"N/A")))),"")</f>
        <v/>
      </c>
      <c r="E24" s="172" t="str">
        <f>IF(M24=1,IF(ISBLANK('Data-Qtr7'!E23),"",(10*COUNTIF('Data-Qtr7'!E23,"Yes, nominated to self-administer")+COUNTIF('Data-Qtr7'!E23,"Yes, nominated NOT to self-administer"))),"")</f>
        <v/>
      </c>
      <c r="F24" s="172" t="str">
        <f>IF(M24=1,IF(ISBLANK('Data-Qtr7'!F23),"",(10*COUNTIF('Data-Qtr7'!F23,"Yes, reported difficulty swallowing medicines")+COUNTIF('Data-Qtr7'!F23,"Yes, reported NO difficulty swallowing medicines"))),"")</f>
        <v/>
      </c>
      <c r="G24" s="168" t="str">
        <f>IF(M24=1,IF('Data-Qtr7'!P23,0.1,IF(ISBLANK('Data-Qtr7'!G23),"",(COUNTIF('Data-Qtr7'!G23,"Yes")+(0.1*COUNTIF('Data-Qtr7'!G23,"N/A"))))),"")</f>
        <v/>
      </c>
      <c r="H24" s="169" t="str">
        <f>IF(M24=1,IF('Data-Qtr7'!Q23,0.1,IF(ISBLANK('Data-Qtr7'!H23),"",((COUNTIF('Data-Qtr7'!H23,"Yes")+(0.1*COUNTIF('Data-Qtr7'!H23,"N/A")))))),"")</f>
        <v/>
      </c>
      <c r="I24" s="173" t="str">
        <f>IF(M24=1,IF(ISBLANK('Data-Qtr7'!I23),"",(COUNTIF('Data-Qtr7'!I23,"Yes")+(0.1*COUNTIF('Data-Qtr7'!I23,"N/A")))),"")</f>
        <v/>
      </c>
      <c r="J24" s="173" t="str">
        <f>IF(M24=1,IF(ISBLANK('Data-Qtr7'!J23),"",(COUNTIF('Data-Qtr7'!J23,"Yes")+(0.1*COUNTIF('Data-Qtr7'!J23,"N/A")))),"")</f>
        <v/>
      </c>
      <c r="K24" s="174" t="str">
        <f>IF(M24=1,IF(ISBLANK('Data-Qtr7'!K23),"",(COUNTIF('Data-Qtr7'!K23,"Yes")+(0.1*COUNTIF('Data-Qtr7'!K23,"N/A")))),"")</f>
        <v/>
      </c>
      <c r="L24" s="119">
        <f>COUNTIF('Data-Qtr7'!C23:K23,"")</f>
        <v>9</v>
      </c>
      <c r="M24" s="74">
        <f>IF('Data-Qtr7'!R23,"",IF(L24&lt;9,1,0))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IF(M25=1,IF('Data-Qtr7'!C24="","",(COUNTIF('Data-Qtr7'!C24,"Yes")+(0.1*COUNTIF('Data-Qtr7'!C24,"N/A")))),"")</f>
        <v/>
      </c>
      <c r="D25" s="172" t="str">
        <f>IF(M25=1,IF(ISBLANK('Data-Qtr7'!D24),"",(COUNTIF('Data-Qtr7'!D24,"Yes")+(0.1*COUNTIF('Data-Qtr7'!D24,"N/A")))),"")</f>
        <v/>
      </c>
      <c r="E25" s="172" t="str">
        <f>IF(M25=1,IF(ISBLANK('Data-Qtr7'!E24),"",(10*COUNTIF('Data-Qtr7'!E24,"Yes, nominated to self-administer")+COUNTIF('Data-Qtr7'!E24,"Yes, nominated NOT to self-administer"))),"")</f>
        <v/>
      </c>
      <c r="F25" s="172" t="str">
        <f>IF(M25=1,IF(ISBLANK('Data-Qtr7'!F24),"",(10*COUNTIF('Data-Qtr7'!F24,"Yes, reported difficulty swallowing medicines")+COUNTIF('Data-Qtr7'!F24,"Yes, reported NO difficulty swallowing medicines"))),"")</f>
        <v/>
      </c>
      <c r="G25" s="168" t="str">
        <f>IF(M25=1,IF('Data-Qtr7'!P24,0.1,IF(ISBLANK('Data-Qtr7'!G24),"",(COUNTIF('Data-Qtr7'!G24,"Yes")+(0.1*COUNTIF('Data-Qtr7'!G24,"N/A"))))),"")</f>
        <v/>
      </c>
      <c r="H25" s="169" t="str">
        <f>IF(M25=1,IF('Data-Qtr7'!Q24,0.1,IF(ISBLANK('Data-Qtr7'!H24),"",((COUNTIF('Data-Qtr7'!H24,"Yes")+(0.1*COUNTIF('Data-Qtr7'!H24,"N/A")))))),"")</f>
        <v/>
      </c>
      <c r="I25" s="173" t="str">
        <f>IF(M25=1,IF(ISBLANK('Data-Qtr7'!I24),"",(COUNTIF('Data-Qtr7'!I24,"Yes")+(0.1*COUNTIF('Data-Qtr7'!I24,"N/A")))),"")</f>
        <v/>
      </c>
      <c r="J25" s="173" t="str">
        <f>IF(M25=1,IF(ISBLANK('Data-Qtr7'!J24),"",(COUNTIF('Data-Qtr7'!J24,"Yes")+(0.1*COUNTIF('Data-Qtr7'!J24,"N/A")))),"")</f>
        <v/>
      </c>
      <c r="K25" s="174" t="str">
        <f>IF(M25=1,IF(ISBLANK('Data-Qtr7'!K24),"",(COUNTIF('Data-Qtr7'!K24,"Yes")+(0.1*COUNTIF('Data-Qtr7'!K24,"N/A")))),"")</f>
        <v/>
      </c>
      <c r="L25" s="149">
        <f>COUNTIF('Data-Qtr7'!C24:K24,"")</f>
        <v>9</v>
      </c>
      <c r="M25" s="74">
        <f>IF('Data-Qtr7'!R24,"",IF(L25&lt;9,1,0))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IF(M26=1,IF('Data-Qtr7'!C25="","",(COUNTIF('Data-Qtr7'!C25,"Yes")+(0.1*COUNTIF('Data-Qtr7'!C25,"N/A")))),"")</f>
        <v/>
      </c>
      <c r="D26" s="172" t="str">
        <f>IF(M26=1,IF(ISBLANK('Data-Qtr7'!D25),"",(COUNTIF('Data-Qtr7'!D25,"Yes")+(0.1*COUNTIF('Data-Qtr7'!D25,"N/A")))),"")</f>
        <v/>
      </c>
      <c r="E26" s="172" t="str">
        <f>IF(M26=1,IF(ISBLANK('Data-Qtr7'!E25),"",(10*COUNTIF('Data-Qtr7'!E25,"Yes, nominated to self-administer")+COUNTIF('Data-Qtr7'!E25,"Yes, nominated NOT to self-administer"))),"")</f>
        <v/>
      </c>
      <c r="F26" s="172" t="str">
        <f>IF(M26=1,IF(ISBLANK('Data-Qtr7'!F25),"",(10*COUNTIF('Data-Qtr7'!F25,"Yes, reported difficulty swallowing medicines")+COUNTIF('Data-Qtr7'!F25,"Yes, reported NO difficulty swallowing medicines"))),"")</f>
        <v/>
      </c>
      <c r="G26" s="168" t="str">
        <f>IF(M26=1,IF('Data-Qtr7'!P25,0.1,IF(ISBLANK('Data-Qtr7'!G25),"",(COUNTIF('Data-Qtr7'!G25,"Yes")+(0.1*COUNTIF('Data-Qtr7'!G25,"N/A"))))),"")</f>
        <v/>
      </c>
      <c r="H26" s="169" t="str">
        <f>IF(M26=1,IF('Data-Qtr7'!Q25,0.1,IF(ISBLANK('Data-Qtr7'!H25),"",((COUNTIF('Data-Qtr7'!H25,"Yes")+(0.1*COUNTIF('Data-Qtr7'!H25,"N/A")))))),"")</f>
        <v/>
      </c>
      <c r="I26" s="173" t="str">
        <f>IF(M26=1,IF(ISBLANK('Data-Qtr7'!I25),"",(COUNTIF('Data-Qtr7'!I25,"Yes")+(0.1*COUNTIF('Data-Qtr7'!I25,"N/A")))),"")</f>
        <v/>
      </c>
      <c r="J26" s="173" t="str">
        <f>IF(M26=1,IF(ISBLANK('Data-Qtr7'!J25),"",(COUNTIF('Data-Qtr7'!J25,"Yes")+(0.1*COUNTIF('Data-Qtr7'!J25,"N/A")))),"")</f>
        <v/>
      </c>
      <c r="K26" s="174" t="str">
        <f>IF(M26=1,IF(ISBLANK('Data-Qtr7'!K25),"",(COUNTIF('Data-Qtr7'!K25,"Yes")+(0.1*COUNTIF('Data-Qtr7'!K25,"N/A")))),"")</f>
        <v/>
      </c>
      <c r="L26" s="148">
        <f>COUNTIF('Data-Qtr7'!C25:K25,"")</f>
        <v>9</v>
      </c>
      <c r="M26" s="74">
        <f>IF('Data-Qtr7'!R25,"",IF(L26&lt;9,1,0))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IF(M27=1,IF('Data-Qtr7'!C26="","",(COUNTIF('Data-Qtr7'!C26,"Yes")+(0.1*COUNTIF('Data-Qtr7'!C26,"N/A")))),"")</f>
        <v/>
      </c>
      <c r="D27" s="172" t="str">
        <f>IF(M27=1,IF(ISBLANK('Data-Qtr7'!D26),"",(COUNTIF('Data-Qtr7'!D26,"Yes")+(0.1*COUNTIF('Data-Qtr7'!D26,"N/A")))),"")</f>
        <v/>
      </c>
      <c r="E27" s="172" t="str">
        <f>IF(M27=1,IF(ISBLANK('Data-Qtr7'!E26),"",(10*COUNTIF('Data-Qtr7'!E26,"Yes, nominated to self-administer")+COUNTIF('Data-Qtr7'!E26,"Yes, nominated NOT to self-administer"))),"")</f>
        <v/>
      </c>
      <c r="F27" s="172" t="str">
        <f>IF(M27=1,IF(ISBLANK('Data-Qtr7'!F26),"",(10*COUNTIF('Data-Qtr7'!F26,"Yes, reported difficulty swallowing medicines")+COUNTIF('Data-Qtr7'!F26,"Yes, reported NO difficulty swallowing medicines"))),"")</f>
        <v/>
      </c>
      <c r="G27" s="168" t="str">
        <f>IF(M27=1,IF('Data-Qtr7'!P26,0.1,IF(ISBLANK('Data-Qtr7'!G26),"",(COUNTIF('Data-Qtr7'!G26,"Yes")+(0.1*COUNTIF('Data-Qtr7'!G26,"N/A"))))),"")</f>
        <v/>
      </c>
      <c r="H27" s="169" t="str">
        <f>IF(M27=1,IF('Data-Qtr7'!Q26,0.1,IF(ISBLANK('Data-Qtr7'!H26),"",((COUNTIF('Data-Qtr7'!H26,"Yes")+(0.1*COUNTIF('Data-Qtr7'!H26,"N/A")))))),"")</f>
        <v/>
      </c>
      <c r="I27" s="173" t="str">
        <f>IF(M27=1,IF(ISBLANK('Data-Qtr7'!I26),"",(COUNTIF('Data-Qtr7'!I26,"Yes")+(0.1*COUNTIF('Data-Qtr7'!I26,"N/A")))),"")</f>
        <v/>
      </c>
      <c r="J27" s="173" t="str">
        <f>IF(M27=1,IF(ISBLANK('Data-Qtr7'!J26),"",(COUNTIF('Data-Qtr7'!J26,"Yes")+(0.1*COUNTIF('Data-Qtr7'!J26,"N/A")))),"")</f>
        <v/>
      </c>
      <c r="K27" s="174" t="str">
        <f>IF(M27=1,IF(ISBLANK('Data-Qtr7'!K26),"",(COUNTIF('Data-Qtr7'!K26,"Yes")+(0.1*COUNTIF('Data-Qtr7'!K26,"N/A")))),"")</f>
        <v/>
      </c>
      <c r="L27" s="119">
        <f>COUNTIF('Data-Qtr7'!C26:K26,"")</f>
        <v>9</v>
      </c>
      <c r="M27" s="74">
        <f>IF('Data-Qtr7'!R26,"",IF(L27&lt;9,1,0))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IF(M28=1,IF('Data-Qtr7'!C27="","",(COUNTIF('Data-Qtr7'!C27,"Yes")+(0.1*COUNTIF('Data-Qtr7'!C27,"N/A")))),"")</f>
        <v/>
      </c>
      <c r="D28" s="172" t="str">
        <f>IF(M28=1,IF(ISBLANK('Data-Qtr7'!D27),"",(COUNTIF('Data-Qtr7'!D27,"Yes")+(0.1*COUNTIF('Data-Qtr7'!D27,"N/A")))),"")</f>
        <v/>
      </c>
      <c r="E28" s="172" t="str">
        <f>IF(M28=1,IF(ISBLANK('Data-Qtr7'!E27),"",(10*COUNTIF('Data-Qtr7'!E27,"Yes, nominated to self-administer")+COUNTIF('Data-Qtr7'!E27,"Yes, nominated NOT to self-administer"))),"")</f>
        <v/>
      </c>
      <c r="F28" s="172" t="str">
        <f>IF(M28=1,IF(ISBLANK('Data-Qtr7'!F27),"",(10*COUNTIF('Data-Qtr7'!F27,"Yes, reported difficulty swallowing medicines")+COUNTIF('Data-Qtr7'!F27,"Yes, reported NO difficulty swallowing medicines"))),"")</f>
        <v/>
      </c>
      <c r="G28" s="168" t="str">
        <f>IF(M28=1,IF('Data-Qtr7'!P27,0.1,IF(ISBLANK('Data-Qtr7'!G27),"",(COUNTIF('Data-Qtr7'!G27,"Yes")+(0.1*COUNTIF('Data-Qtr7'!G27,"N/A"))))),"")</f>
        <v/>
      </c>
      <c r="H28" s="169" t="str">
        <f>IF(M28=1,IF('Data-Qtr7'!Q27,0.1,IF(ISBLANK('Data-Qtr7'!H27),"",((COUNTIF('Data-Qtr7'!H27,"Yes")+(0.1*COUNTIF('Data-Qtr7'!H27,"N/A")))))),"")</f>
        <v/>
      </c>
      <c r="I28" s="173" t="str">
        <f>IF(M28=1,IF(ISBLANK('Data-Qtr7'!I27),"",(COUNTIF('Data-Qtr7'!I27,"Yes")+(0.1*COUNTIF('Data-Qtr7'!I27,"N/A")))),"")</f>
        <v/>
      </c>
      <c r="J28" s="173" t="str">
        <f>IF(M28=1,IF(ISBLANK('Data-Qtr7'!J27),"",(COUNTIF('Data-Qtr7'!J27,"Yes")+(0.1*COUNTIF('Data-Qtr7'!J27,"N/A")))),"")</f>
        <v/>
      </c>
      <c r="K28" s="174" t="str">
        <f>IF(M28=1,IF(ISBLANK('Data-Qtr7'!K27),"",(COUNTIF('Data-Qtr7'!K27,"Yes")+(0.1*COUNTIF('Data-Qtr7'!K27,"N/A")))),"")</f>
        <v/>
      </c>
      <c r="L28" s="119">
        <f>COUNTIF('Data-Qtr7'!C27:K27,"")</f>
        <v>9</v>
      </c>
      <c r="M28" s="74">
        <f>IF('Data-Qtr7'!R27,"",IF(L28&lt;9,1,0))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IF(M29=1,IF('Data-Qtr7'!C28="","",(COUNTIF('Data-Qtr7'!C28,"Yes")+(0.1*COUNTIF('Data-Qtr7'!C28,"N/A")))),"")</f>
        <v/>
      </c>
      <c r="D29" s="172" t="str">
        <f>IF(M29=1,IF(ISBLANK('Data-Qtr7'!D28),"",(COUNTIF('Data-Qtr7'!D28,"Yes")+(0.1*COUNTIF('Data-Qtr7'!D28,"N/A")))),"")</f>
        <v/>
      </c>
      <c r="E29" s="172" t="str">
        <f>IF(M29=1,IF(ISBLANK('Data-Qtr7'!E28),"",(10*COUNTIF('Data-Qtr7'!E28,"Yes, nominated to self-administer")+COUNTIF('Data-Qtr7'!E28,"Yes, nominated NOT to self-administer"))),"")</f>
        <v/>
      </c>
      <c r="F29" s="172" t="str">
        <f>IF(M29=1,IF(ISBLANK('Data-Qtr7'!F28),"",(10*COUNTIF('Data-Qtr7'!F28,"Yes, reported difficulty swallowing medicines")+COUNTIF('Data-Qtr7'!F28,"Yes, reported NO difficulty swallowing medicines"))),"")</f>
        <v/>
      </c>
      <c r="G29" s="168" t="str">
        <f>IF(M29=1,IF('Data-Qtr7'!P28,0.1,IF(ISBLANK('Data-Qtr7'!G28),"",(COUNTIF('Data-Qtr7'!G28,"Yes")+(0.1*COUNTIF('Data-Qtr7'!G28,"N/A"))))),"")</f>
        <v/>
      </c>
      <c r="H29" s="169" t="str">
        <f>IF(M29=1,IF('Data-Qtr7'!Q28,0.1,IF(ISBLANK('Data-Qtr7'!H28),"",((COUNTIF('Data-Qtr7'!H28,"Yes")+(0.1*COUNTIF('Data-Qtr7'!H28,"N/A")))))),"")</f>
        <v/>
      </c>
      <c r="I29" s="173" t="str">
        <f>IF(M29=1,IF(ISBLANK('Data-Qtr7'!I28),"",(COUNTIF('Data-Qtr7'!I28,"Yes")+(0.1*COUNTIF('Data-Qtr7'!I28,"N/A")))),"")</f>
        <v/>
      </c>
      <c r="J29" s="173" t="str">
        <f>IF(M29=1,IF(ISBLANK('Data-Qtr7'!J28),"",(COUNTIF('Data-Qtr7'!J28,"Yes")+(0.1*COUNTIF('Data-Qtr7'!J28,"N/A")))),"")</f>
        <v/>
      </c>
      <c r="K29" s="174" t="str">
        <f>IF(M29=1,IF(ISBLANK('Data-Qtr7'!K28),"",(COUNTIF('Data-Qtr7'!K28,"Yes")+(0.1*COUNTIF('Data-Qtr7'!K28,"N/A")))),"")</f>
        <v/>
      </c>
      <c r="L29" s="119">
        <f>COUNTIF('Data-Qtr7'!C28:K28,"")</f>
        <v>9</v>
      </c>
      <c r="M29" s="74">
        <f>IF('Data-Qtr7'!R28,"",IF(L29&lt;9,1,0))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IF(M30=1,IF('Data-Qtr7'!C29="","",(COUNTIF('Data-Qtr7'!C29,"Yes")+(0.1*COUNTIF('Data-Qtr7'!C29,"N/A")))),"")</f>
        <v/>
      </c>
      <c r="D30" s="172" t="str">
        <f>IF(M30=1,IF(ISBLANK('Data-Qtr7'!D29),"",(COUNTIF('Data-Qtr7'!D29,"Yes")+(0.1*COUNTIF('Data-Qtr7'!D29,"N/A")))),"")</f>
        <v/>
      </c>
      <c r="E30" s="172" t="str">
        <f>IF(M30=1,IF(ISBLANK('Data-Qtr7'!E29),"",(10*COUNTIF('Data-Qtr7'!E29,"Yes, nominated to self-administer")+COUNTIF('Data-Qtr7'!E29,"Yes, nominated NOT to self-administer"))),"")</f>
        <v/>
      </c>
      <c r="F30" s="172" t="str">
        <f>IF(M30=1,IF(ISBLANK('Data-Qtr7'!F29),"",(10*COUNTIF('Data-Qtr7'!F29,"Yes, reported difficulty swallowing medicines")+COUNTIF('Data-Qtr7'!F29,"Yes, reported NO difficulty swallowing medicines"))),"")</f>
        <v/>
      </c>
      <c r="G30" s="168" t="str">
        <f>IF(M30=1,IF('Data-Qtr7'!P29,0.1,IF(ISBLANK('Data-Qtr7'!G29),"",(COUNTIF('Data-Qtr7'!G29,"Yes")+(0.1*COUNTIF('Data-Qtr7'!G29,"N/A"))))),"")</f>
        <v/>
      </c>
      <c r="H30" s="169" t="str">
        <f>IF(M30=1,IF('Data-Qtr7'!Q29,0.1,IF(ISBLANK('Data-Qtr7'!H29),"",((COUNTIF('Data-Qtr7'!H29,"Yes")+(0.1*COUNTIF('Data-Qtr7'!H29,"N/A")))))),"")</f>
        <v/>
      </c>
      <c r="I30" s="173" t="str">
        <f>IF(M30=1,IF(ISBLANK('Data-Qtr7'!I29),"",(COUNTIF('Data-Qtr7'!I29,"Yes")+(0.1*COUNTIF('Data-Qtr7'!I29,"N/A")))),"")</f>
        <v/>
      </c>
      <c r="J30" s="173" t="str">
        <f>IF(M30=1,IF(ISBLANK('Data-Qtr7'!J29),"",(COUNTIF('Data-Qtr7'!J29,"Yes")+(0.1*COUNTIF('Data-Qtr7'!J29,"N/A")))),"")</f>
        <v/>
      </c>
      <c r="K30" s="174" t="str">
        <f>IF(M30=1,IF(ISBLANK('Data-Qtr7'!K29),"",(COUNTIF('Data-Qtr7'!K29,"Yes")+(0.1*COUNTIF('Data-Qtr7'!K29,"N/A")))),"")</f>
        <v/>
      </c>
      <c r="L30" s="119">
        <f>COUNTIF('Data-Qtr7'!C29:K29,"")</f>
        <v>9</v>
      </c>
      <c r="M30" s="74">
        <f>IF('Data-Qtr7'!R29,"",IF(L30&lt;9,1,0))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IF(M31=1,IF('Data-Qtr7'!C30="","",(COUNTIF('Data-Qtr7'!C30,"Yes")+(0.1*COUNTIF('Data-Qtr7'!C30,"N/A")))),"")</f>
        <v/>
      </c>
      <c r="D31" s="172" t="str">
        <f>IF(M31=1,IF(ISBLANK('Data-Qtr7'!D30),"",(COUNTIF('Data-Qtr7'!D30,"Yes")+(0.1*COUNTIF('Data-Qtr7'!D30,"N/A")))),"")</f>
        <v/>
      </c>
      <c r="E31" s="172" t="str">
        <f>IF(M31=1,IF(ISBLANK('Data-Qtr7'!E30),"",(10*COUNTIF('Data-Qtr7'!E30,"Yes, nominated to self-administer")+COUNTIF('Data-Qtr7'!E30,"Yes, nominated NOT to self-administer"))),"")</f>
        <v/>
      </c>
      <c r="F31" s="172" t="str">
        <f>IF(M31=1,IF(ISBLANK('Data-Qtr7'!F30),"",(10*COUNTIF('Data-Qtr7'!F30,"Yes, reported difficulty swallowing medicines")+COUNTIF('Data-Qtr7'!F30,"Yes, reported NO difficulty swallowing medicines"))),"")</f>
        <v/>
      </c>
      <c r="G31" s="168" t="str">
        <f>IF(M31=1,IF('Data-Qtr7'!P30,0.1,IF(ISBLANK('Data-Qtr7'!G30),"",(COUNTIF('Data-Qtr7'!G30,"Yes")+(0.1*COUNTIF('Data-Qtr7'!G30,"N/A"))))),"")</f>
        <v/>
      </c>
      <c r="H31" s="169" t="str">
        <f>IF(M31=1,IF('Data-Qtr7'!Q30,0.1,IF(ISBLANK('Data-Qtr7'!H30),"",((COUNTIF('Data-Qtr7'!H30,"Yes")+(0.1*COUNTIF('Data-Qtr7'!H30,"N/A")))))),"")</f>
        <v/>
      </c>
      <c r="I31" s="173" t="str">
        <f>IF(M31=1,IF(ISBLANK('Data-Qtr7'!I30),"",(COUNTIF('Data-Qtr7'!I30,"Yes")+(0.1*COUNTIF('Data-Qtr7'!I30,"N/A")))),"")</f>
        <v/>
      </c>
      <c r="J31" s="173" t="str">
        <f>IF(M31=1,IF(ISBLANK('Data-Qtr7'!J30),"",(COUNTIF('Data-Qtr7'!J30,"Yes")+(0.1*COUNTIF('Data-Qtr7'!J30,"N/A")))),"")</f>
        <v/>
      </c>
      <c r="K31" s="174" t="str">
        <f>IF(M31=1,IF(ISBLANK('Data-Qtr7'!K30),"",(COUNTIF('Data-Qtr7'!K30,"Yes")+(0.1*COUNTIF('Data-Qtr7'!K30,"N/A")))),"")</f>
        <v/>
      </c>
      <c r="L31" s="119">
        <f>COUNTIF('Data-Qtr7'!C30:K30,"")</f>
        <v>9</v>
      </c>
      <c r="M31" s="74">
        <f>IF('Data-Qtr7'!R30,"",IF(L31&lt;9,1,0))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IF(M32=1,IF('Data-Qtr7'!C31="","",(COUNTIF('Data-Qtr7'!C31,"Yes")+(0.1*COUNTIF('Data-Qtr7'!C31,"N/A")))),"")</f>
        <v/>
      </c>
      <c r="D32" s="172" t="str">
        <f>IF(M32=1,IF(ISBLANK('Data-Qtr7'!D31),"",(COUNTIF('Data-Qtr7'!D31,"Yes")+(0.1*COUNTIF('Data-Qtr7'!D31,"N/A")))),"")</f>
        <v/>
      </c>
      <c r="E32" s="172" t="str">
        <f>IF(M32=1,IF(ISBLANK('Data-Qtr7'!E31),"",(10*COUNTIF('Data-Qtr7'!E31,"Yes, nominated to self-administer")+COUNTIF('Data-Qtr7'!E31,"Yes, nominated NOT to self-administer"))),"")</f>
        <v/>
      </c>
      <c r="F32" s="172" t="str">
        <f>IF(M32=1,IF(ISBLANK('Data-Qtr7'!F31),"",(10*COUNTIF('Data-Qtr7'!F31,"Yes, reported difficulty swallowing medicines")+COUNTIF('Data-Qtr7'!F31,"Yes, reported NO difficulty swallowing medicines"))),"")</f>
        <v/>
      </c>
      <c r="G32" s="168" t="str">
        <f>IF(M32=1,IF('Data-Qtr7'!P31,0.1,IF(ISBLANK('Data-Qtr7'!G31),"",(COUNTIF('Data-Qtr7'!G31,"Yes")+(0.1*COUNTIF('Data-Qtr7'!G31,"N/A"))))),"")</f>
        <v/>
      </c>
      <c r="H32" s="169" t="str">
        <f>IF(M32=1,IF('Data-Qtr7'!Q31,0.1,IF(ISBLANK('Data-Qtr7'!H31),"",((COUNTIF('Data-Qtr7'!H31,"Yes")+(0.1*COUNTIF('Data-Qtr7'!H31,"N/A")))))),"")</f>
        <v/>
      </c>
      <c r="I32" s="173" t="str">
        <f>IF(M32=1,IF(ISBLANK('Data-Qtr7'!I31),"",(COUNTIF('Data-Qtr7'!I31,"Yes")+(0.1*COUNTIF('Data-Qtr7'!I31,"N/A")))),"")</f>
        <v/>
      </c>
      <c r="J32" s="173" t="str">
        <f>IF(M32=1,IF(ISBLANK('Data-Qtr7'!J31),"",(COUNTIF('Data-Qtr7'!J31,"Yes")+(0.1*COUNTIF('Data-Qtr7'!J31,"N/A")))),"")</f>
        <v/>
      </c>
      <c r="K32" s="174" t="str">
        <f>IF(M32=1,IF(ISBLANK('Data-Qtr7'!K31),"",(COUNTIF('Data-Qtr7'!K31,"Yes")+(0.1*COUNTIF('Data-Qtr7'!K31,"N/A")))),"")</f>
        <v/>
      </c>
      <c r="L32" s="119">
        <f>COUNTIF('Data-Qtr7'!C31:K31,"")</f>
        <v>9</v>
      </c>
      <c r="M32" s="74">
        <f>IF('Data-Qtr7'!R31,"",IF(L32&lt;9,1,0))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IF(M33=1,IF('Data-Qtr7'!C32="","",(COUNTIF('Data-Qtr7'!C32,"Yes")+(0.1*COUNTIF('Data-Qtr7'!C32,"N/A")))),"")</f>
        <v/>
      </c>
      <c r="D33" s="172" t="str">
        <f>IF(M33=1,IF(ISBLANK('Data-Qtr7'!D32),"",(COUNTIF('Data-Qtr7'!D32,"Yes")+(0.1*COUNTIF('Data-Qtr7'!D32,"N/A")))),"")</f>
        <v/>
      </c>
      <c r="E33" s="172" t="str">
        <f>IF(M33=1,IF(ISBLANK('Data-Qtr7'!E32),"",(10*COUNTIF('Data-Qtr7'!E32,"Yes, nominated to self-administer")+COUNTIF('Data-Qtr7'!E32,"Yes, nominated NOT to self-administer"))),"")</f>
        <v/>
      </c>
      <c r="F33" s="172" t="str">
        <f>IF(M33=1,IF(ISBLANK('Data-Qtr7'!F32),"",(10*COUNTIF('Data-Qtr7'!F32,"Yes, reported difficulty swallowing medicines")+COUNTIF('Data-Qtr7'!F32,"Yes, reported NO difficulty swallowing medicines"))),"")</f>
        <v/>
      </c>
      <c r="G33" s="168" t="str">
        <f>IF(M33=1,IF('Data-Qtr7'!P32,0.1,IF(ISBLANK('Data-Qtr7'!G32),"",(COUNTIF('Data-Qtr7'!G32,"Yes")+(0.1*COUNTIF('Data-Qtr7'!G32,"N/A"))))),"")</f>
        <v/>
      </c>
      <c r="H33" s="169" t="str">
        <f>IF(M33=1,IF('Data-Qtr7'!Q32,0.1,IF(ISBLANK('Data-Qtr7'!H32),"",((COUNTIF('Data-Qtr7'!H32,"Yes")+(0.1*COUNTIF('Data-Qtr7'!H32,"N/A")))))),"")</f>
        <v/>
      </c>
      <c r="I33" s="173" t="str">
        <f>IF(M33=1,IF(ISBLANK('Data-Qtr7'!I32),"",(COUNTIF('Data-Qtr7'!I32,"Yes")+(0.1*COUNTIF('Data-Qtr7'!I32,"N/A")))),"")</f>
        <v/>
      </c>
      <c r="J33" s="173" t="str">
        <f>IF(M33=1,IF(ISBLANK('Data-Qtr7'!J32),"",(COUNTIF('Data-Qtr7'!J32,"Yes")+(0.1*COUNTIF('Data-Qtr7'!J32,"N/A")))),"")</f>
        <v/>
      </c>
      <c r="K33" s="174" t="str">
        <f>IF(M33=1,IF(ISBLANK('Data-Qtr7'!K32),"",(COUNTIF('Data-Qtr7'!K32,"Yes")+(0.1*COUNTIF('Data-Qtr7'!K32,"N/A")))),"")</f>
        <v/>
      </c>
      <c r="L33" s="119">
        <f>COUNTIF('Data-Qtr7'!C32:K32,"")</f>
        <v>9</v>
      </c>
      <c r="M33" s="74">
        <f>IF('Data-Qtr7'!R32,"",IF(L33&lt;9,1,0))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IF(M34=1,IF('Data-Qtr7'!C33="","",(COUNTIF('Data-Qtr7'!C33,"Yes")+(0.1*COUNTIF('Data-Qtr7'!C33,"N/A")))),"")</f>
        <v/>
      </c>
      <c r="D34" s="172" t="str">
        <f>IF(M34=1,IF(ISBLANK('Data-Qtr7'!D33),"",(COUNTIF('Data-Qtr7'!D33,"Yes")+(0.1*COUNTIF('Data-Qtr7'!D33,"N/A")))),"")</f>
        <v/>
      </c>
      <c r="E34" s="172" t="str">
        <f>IF(M34=1,IF(ISBLANK('Data-Qtr7'!E33),"",(10*COUNTIF('Data-Qtr7'!E33,"Yes, nominated to self-administer")+COUNTIF('Data-Qtr7'!E33,"Yes, nominated NOT to self-administer"))),"")</f>
        <v/>
      </c>
      <c r="F34" s="172" t="str">
        <f>IF(M34=1,IF(ISBLANK('Data-Qtr7'!F33),"",(10*COUNTIF('Data-Qtr7'!F33,"Yes, reported difficulty swallowing medicines")+COUNTIF('Data-Qtr7'!F33,"Yes, reported NO difficulty swallowing medicines"))),"")</f>
        <v/>
      </c>
      <c r="G34" s="168" t="str">
        <f>IF(M34=1,IF('Data-Qtr7'!P33,0.1,IF(ISBLANK('Data-Qtr7'!G33),"",(COUNTIF('Data-Qtr7'!G33,"Yes")+(0.1*COUNTIF('Data-Qtr7'!G33,"N/A"))))),"")</f>
        <v/>
      </c>
      <c r="H34" s="169" t="str">
        <f>IF(M34=1,IF('Data-Qtr7'!Q33,0.1,IF(ISBLANK('Data-Qtr7'!H33),"",((COUNTIF('Data-Qtr7'!H33,"Yes")+(0.1*COUNTIF('Data-Qtr7'!H33,"N/A")))))),"")</f>
        <v/>
      </c>
      <c r="I34" s="173" t="str">
        <f>IF(M34=1,IF(ISBLANK('Data-Qtr7'!I33),"",(COUNTIF('Data-Qtr7'!I33,"Yes")+(0.1*COUNTIF('Data-Qtr7'!I33,"N/A")))),"")</f>
        <v/>
      </c>
      <c r="J34" s="173" t="str">
        <f>IF(M34=1,IF(ISBLANK('Data-Qtr7'!J33),"",(COUNTIF('Data-Qtr7'!J33,"Yes")+(0.1*COUNTIF('Data-Qtr7'!J33,"N/A")))),"")</f>
        <v/>
      </c>
      <c r="K34" s="174" t="str">
        <f>IF(M34=1,IF(ISBLANK('Data-Qtr7'!K33),"",(COUNTIF('Data-Qtr7'!K33,"Yes")+(0.1*COUNTIF('Data-Qtr7'!K33,"N/A")))),"")</f>
        <v/>
      </c>
      <c r="L34" s="119">
        <f>COUNTIF('Data-Qtr7'!C33:K33,"")</f>
        <v>9</v>
      </c>
      <c r="M34" s="74">
        <f>IF('Data-Qtr7'!R33,"",IF(L34&lt;9,1,0))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IF(M35=1,IF('Data-Qtr7'!C34="","",(COUNTIF('Data-Qtr7'!C34,"Yes")+(0.1*COUNTIF('Data-Qtr7'!C34,"N/A")))),"")</f>
        <v/>
      </c>
      <c r="D35" s="172" t="str">
        <f>IF(M35=1,IF(ISBLANK('Data-Qtr7'!D34),"",(COUNTIF('Data-Qtr7'!D34,"Yes")+(0.1*COUNTIF('Data-Qtr7'!D34,"N/A")))),"")</f>
        <v/>
      </c>
      <c r="E35" s="172" t="str">
        <f>IF(M35=1,IF(ISBLANK('Data-Qtr7'!E34),"",(10*COUNTIF('Data-Qtr7'!E34,"Yes, nominated to self-administer")+COUNTIF('Data-Qtr7'!E34,"Yes, nominated NOT to self-administer"))),"")</f>
        <v/>
      </c>
      <c r="F35" s="172" t="str">
        <f>IF(M35=1,IF(ISBLANK('Data-Qtr7'!F34),"",(10*COUNTIF('Data-Qtr7'!F34,"Yes, reported difficulty swallowing medicines")+COUNTIF('Data-Qtr7'!F34,"Yes, reported NO difficulty swallowing medicines"))),"")</f>
        <v/>
      </c>
      <c r="G35" s="168" t="str">
        <f>IF(M35=1,IF('Data-Qtr7'!P34,0.1,IF(ISBLANK('Data-Qtr7'!G34),"",(COUNTIF('Data-Qtr7'!G34,"Yes")+(0.1*COUNTIF('Data-Qtr7'!G34,"N/A"))))),"")</f>
        <v/>
      </c>
      <c r="H35" s="169" t="str">
        <f>IF(M35=1,IF('Data-Qtr7'!Q34,0.1,IF(ISBLANK('Data-Qtr7'!H34),"",((COUNTIF('Data-Qtr7'!H34,"Yes")+(0.1*COUNTIF('Data-Qtr7'!H34,"N/A")))))),"")</f>
        <v/>
      </c>
      <c r="I35" s="173" t="str">
        <f>IF(M35=1,IF(ISBLANK('Data-Qtr7'!I34),"",(COUNTIF('Data-Qtr7'!I34,"Yes")+(0.1*COUNTIF('Data-Qtr7'!I34,"N/A")))),"")</f>
        <v/>
      </c>
      <c r="J35" s="173" t="str">
        <f>IF(M35=1,IF(ISBLANK('Data-Qtr7'!J34),"",(COUNTIF('Data-Qtr7'!J34,"Yes")+(0.1*COUNTIF('Data-Qtr7'!J34,"N/A")))),"")</f>
        <v/>
      </c>
      <c r="K35" s="174" t="str">
        <f>IF(M35=1,IF(ISBLANK('Data-Qtr7'!K34),"",(COUNTIF('Data-Qtr7'!K34,"Yes")+(0.1*COUNTIF('Data-Qtr7'!K34,"N/A")))),"")</f>
        <v/>
      </c>
      <c r="L35" s="119">
        <f>COUNTIF('Data-Qtr7'!C34:K34,"")</f>
        <v>9</v>
      </c>
      <c r="M35" s="74">
        <f>IF('Data-Qtr7'!R34,"",IF(L35&lt;9,1,0))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IF(M36=1,IF('Data-Qtr7'!C35="","",(COUNTIF('Data-Qtr7'!C35,"Yes")+(0.1*COUNTIF('Data-Qtr7'!C35,"N/A")))),"")</f>
        <v/>
      </c>
      <c r="D36" s="172" t="str">
        <f>IF(M36=1,IF(ISBLANK('Data-Qtr7'!D35),"",(COUNTIF('Data-Qtr7'!D35,"Yes")+(0.1*COUNTIF('Data-Qtr7'!D35,"N/A")))),"")</f>
        <v/>
      </c>
      <c r="E36" s="172" t="str">
        <f>IF(M36=1,IF(ISBLANK('Data-Qtr7'!E35),"",(10*COUNTIF('Data-Qtr7'!E35,"Yes, nominated to self-administer")+COUNTIF('Data-Qtr7'!E35,"Yes, nominated NOT to self-administer"))),"")</f>
        <v/>
      </c>
      <c r="F36" s="172" t="str">
        <f>IF(M36=1,IF(ISBLANK('Data-Qtr7'!F35),"",(10*COUNTIF('Data-Qtr7'!F35,"Yes, reported difficulty swallowing medicines")+COUNTIF('Data-Qtr7'!F35,"Yes, reported NO difficulty swallowing medicines"))),"")</f>
        <v/>
      </c>
      <c r="G36" s="168" t="str">
        <f>IF(M36=1,IF('Data-Qtr7'!P35,0.1,IF(ISBLANK('Data-Qtr7'!G35),"",(COUNTIF('Data-Qtr7'!G35,"Yes")+(0.1*COUNTIF('Data-Qtr7'!G35,"N/A"))))),"")</f>
        <v/>
      </c>
      <c r="H36" s="169" t="str">
        <f>IF(M36=1,IF('Data-Qtr7'!Q35,0.1,IF(ISBLANK('Data-Qtr7'!H35),"",((COUNTIF('Data-Qtr7'!H35,"Yes")+(0.1*COUNTIF('Data-Qtr7'!H35,"N/A")))))),"")</f>
        <v/>
      </c>
      <c r="I36" s="173" t="str">
        <f>IF(M36=1,IF(ISBLANK('Data-Qtr7'!I35),"",(COUNTIF('Data-Qtr7'!I35,"Yes")+(0.1*COUNTIF('Data-Qtr7'!I35,"N/A")))),"")</f>
        <v/>
      </c>
      <c r="J36" s="173" t="str">
        <f>IF(M36=1,IF(ISBLANK('Data-Qtr7'!J35),"",(COUNTIF('Data-Qtr7'!J35,"Yes")+(0.1*COUNTIF('Data-Qtr7'!J35,"N/A")))),"")</f>
        <v/>
      </c>
      <c r="K36" s="174" t="str">
        <f>IF(M36=1,IF(ISBLANK('Data-Qtr7'!K35),"",(COUNTIF('Data-Qtr7'!K35,"Yes")+(0.1*COUNTIF('Data-Qtr7'!K35,"N/A")))),"")</f>
        <v/>
      </c>
      <c r="L36" s="148">
        <f>COUNTIF('Data-Qtr7'!C35:K35,"")</f>
        <v>9</v>
      </c>
      <c r="M36" s="74">
        <f>IF('Data-Qtr7'!R35,"",IF(L36&lt;9,1,0))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IF(M37=1,IF('Data-Qtr7'!C36="","",(COUNTIF('Data-Qtr7'!C36,"Yes")+(0.1*COUNTIF('Data-Qtr7'!C36,"N/A")))),"")</f>
        <v/>
      </c>
      <c r="D37" s="172" t="str">
        <f>IF(M37=1,IF(ISBLANK('Data-Qtr7'!D36),"",(COUNTIF('Data-Qtr7'!D36,"Yes")+(0.1*COUNTIF('Data-Qtr7'!D36,"N/A")))),"")</f>
        <v/>
      </c>
      <c r="E37" s="172" t="str">
        <f>IF(M37=1,IF(ISBLANK('Data-Qtr7'!E36),"",(10*COUNTIF('Data-Qtr7'!E36,"Yes, nominated to self-administer")+COUNTIF('Data-Qtr7'!E36,"Yes, nominated NOT to self-administer"))),"")</f>
        <v/>
      </c>
      <c r="F37" s="172" t="str">
        <f>IF(M37=1,IF(ISBLANK('Data-Qtr7'!F36),"",(10*COUNTIF('Data-Qtr7'!F36,"Yes, reported difficulty swallowing medicines")+COUNTIF('Data-Qtr7'!F36,"Yes, reported NO difficulty swallowing medicines"))),"")</f>
        <v/>
      </c>
      <c r="G37" s="168" t="str">
        <f>IF(M37=1,IF('Data-Qtr7'!P36,0.1,IF(ISBLANK('Data-Qtr7'!G36),"",(COUNTIF('Data-Qtr7'!G36,"Yes")+(0.1*COUNTIF('Data-Qtr7'!G36,"N/A"))))),"")</f>
        <v/>
      </c>
      <c r="H37" s="169" t="str">
        <f>IF(M37=1,IF('Data-Qtr7'!Q36,0.1,IF(ISBLANK('Data-Qtr7'!H36),"",((COUNTIF('Data-Qtr7'!H36,"Yes")+(0.1*COUNTIF('Data-Qtr7'!H36,"N/A")))))),"")</f>
        <v/>
      </c>
      <c r="I37" s="173" t="str">
        <f>IF(M37=1,IF(ISBLANK('Data-Qtr7'!I36),"",(COUNTIF('Data-Qtr7'!I36,"Yes")+(0.1*COUNTIF('Data-Qtr7'!I36,"N/A")))),"")</f>
        <v/>
      </c>
      <c r="J37" s="173" t="str">
        <f>IF(M37=1,IF(ISBLANK('Data-Qtr7'!J36),"",(COUNTIF('Data-Qtr7'!J36,"Yes")+(0.1*COUNTIF('Data-Qtr7'!J36,"N/A")))),"")</f>
        <v/>
      </c>
      <c r="K37" s="174" t="str">
        <f>IF(M37=1,IF(ISBLANK('Data-Qtr7'!K36),"",(COUNTIF('Data-Qtr7'!K36,"Yes")+(0.1*COUNTIF('Data-Qtr7'!K36,"N/A")))),"")</f>
        <v/>
      </c>
      <c r="L37" s="119">
        <f>COUNTIF('Data-Qtr7'!C36:K36,"")</f>
        <v>9</v>
      </c>
      <c r="M37" s="74">
        <f>IF('Data-Qtr7'!R36,"",IF(L37&lt;9,1,0))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IF(M38=1,IF('Data-Qtr7'!C37="","",(COUNTIF('Data-Qtr7'!C37,"Yes")+(0.1*COUNTIF('Data-Qtr7'!C37,"N/A")))),"")</f>
        <v/>
      </c>
      <c r="D38" s="172" t="str">
        <f>IF(M38=1,IF(ISBLANK('Data-Qtr7'!D37),"",(COUNTIF('Data-Qtr7'!D37,"Yes")+(0.1*COUNTIF('Data-Qtr7'!D37,"N/A")))),"")</f>
        <v/>
      </c>
      <c r="E38" s="172" t="str">
        <f>IF(M38=1,IF(ISBLANK('Data-Qtr7'!E37),"",(10*COUNTIF('Data-Qtr7'!E37,"Yes, nominated to self-administer")+COUNTIF('Data-Qtr7'!E37,"Yes, nominated NOT to self-administer"))),"")</f>
        <v/>
      </c>
      <c r="F38" s="172" t="str">
        <f>IF(M38=1,IF(ISBLANK('Data-Qtr7'!F37),"",(10*COUNTIF('Data-Qtr7'!F37,"Yes, reported difficulty swallowing medicines")+COUNTIF('Data-Qtr7'!F37,"Yes, reported NO difficulty swallowing medicines"))),"")</f>
        <v/>
      </c>
      <c r="G38" s="168" t="str">
        <f>IF(M38=1,IF('Data-Qtr7'!P37,0.1,IF(ISBLANK('Data-Qtr7'!G37),"",(COUNTIF('Data-Qtr7'!G37,"Yes")+(0.1*COUNTIF('Data-Qtr7'!G37,"N/A"))))),"")</f>
        <v/>
      </c>
      <c r="H38" s="169" t="str">
        <f>IF(M38=1,IF('Data-Qtr7'!Q37,0.1,IF(ISBLANK('Data-Qtr7'!H37),"",((COUNTIF('Data-Qtr7'!H37,"Yes")+(0.1*COUNTIF('Data-Qtr7'!H37,"N/A")))))),"")</f>
        <v/>
      </c>
      <c r="I38" s="173" t="str">
        <f>IF(M38=1,IF(ISBLANK('Data-Qtr7'!I37),"",(COUNTIF('Data-Qtr7'!I37,"Yes")+(0.1*COUNTIF('Data-Qtr7'!I37,"N/A")))),"")</f>
        <v/>
      </c>
      <c r="J38" s="173" t="str">
        <f>IF(M38=1,IF(ISBLANK('Data-Qtr7'!J37),"",(COUNTIF('Data-Qtr7'!J37,"Yes")+(0.1*COUNTIF('Data-Qtr7'!J37,"N/A")))),"")</f>
        <v/>
      </c>
      <c r="K38" s="174" t="str">
        <f>IF(M38=1,IF(ISBLANK('Data-Qtr7'!K37),"",(COUNTIF('Data-Qtr7'!K37,"Yes")+(0.1*COUNTIF('Data-Qtr7'!K37,"N/A")))),"")</f>
        <v/>
      </c>
      <c r="L38" s="119">
        <f>COUNTIF('Data-Qtr7'!C37:K37,"")</f>
        <v>9</v>
      </c>
      <c r="M38" s="74">
        <f>IF('Data-Qtr7'!R37,"",IF(L38&lt;9,1,0))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IF(M39=1,IF('Data-Qtr7'!C38="","",(COUNTIF('Data-Qtr7'!C38,"Yes")+(0.1*COUNTIF('Data-Qtr7'!C38,"N/A")))),"")</f>
        <v/>
      </c>
      <c r="D39" s="172" t="str">
        <f>IF(M39=1,IF(ISBLANK('Data-Qtr7'!D38),"",(COUNTIF('Data-Qtr7'!D38,"Yes")+(0.1*COUNTIF('Data-Qtr7'!D38,"N/A")))),"")</f>
        <v/>
      </c>
      <c r="E39" s="172" t="str">
        <f>IF(M39=1,IF(ISBLANK('Data-Qtr7'!E38),"",(10*COUNTIF('Data-Qtr7'!E38,"Yes, nominated to self-administer")+COUNTIF('Data-Qtr7'!E38,"Yes, nominated NOT to self-administer"))),"")</f>
        <v/>
      </c>
      <c r="F39" s="172" t="str">
        <f>IF(M39=1,IF(ISBLANK('Data-Qtr7'!F38),"",(10*COUNTIF('Data-Qtr7'!F38,"Yes, reported difficulty swallowing medicines")+COUNTIF('Data-Qtr7'!F38,"Yes, reported NO difficulty swallowing medicines"))),"")</f>
        <v/>
      </c>
      <c r="G39" s="168" t="str">
        <f>IF(M39=1,IF('Data-Qtr7'!P38,0.1,IF(ISBLANK('Data-Qtr7'!G38),"",(COUNTIF('Data-Qtr7'!G38,"Yes")+(0.1*COUNTIF('Data-Qtr7'!G38,"N/A"))))),"")</f>
        <v/>
      </c>
      <c r="H39" s="169" t="str">
        <f>IF(M39=1,IF('Data-Qtr7'!Q38,0.1,IF(ISBLANK('Data-Qtr7'!H38),"",((COUNTIF('Data-Qtr7'!H38,"Yes")+(0.1*COUNTIF('Data-Qtr7'!H38,"N/A")))))),"")</f>
        <v/>
      </c>
      <c r="I39" s="173" t="str">
        <f>IF(M39=1,IF(ISBLANK('Data-Qtr7'!I38),"",(COUNTIF('Data-Qtr7'!I38,"Yes")+(0.1*COUNTIF('Data-Qtr7'!I38,"N/A")))),"")</f>
        <v/>
      </c>
      <c r="J39" s="173" t="str">
        <f>IF(M39=1,IF(ISBLANK('Data-Qtr7'!J38),"",(COUNTIF('Data-Qtr7'!J38,"Yes")+(0.1*COUNTIF('Data-Qtr7'!J38,"N/A")))),"")</f>
        <v/>
      </c>
      <c r="K39" s="174" t="str">
        <f>IF(M39=1,IF(ISBLANK('Data-Qtr7'!K38),"",(COUNTIF('Data-Qtr7'!K38,"Yes")+(0.1*COUNTIF('Data-Qtr7'!K38,"N/A")))),"")</f>
        <v/>
      </c>
      <c r="L39" s="119">
        <f>COUNTIF('Data-Qtr7'!C38:K38,"")</f>
        <v>9</v>
      </c>
      <c r="M39" s="74">
        <f>IF('Data-Qtr7'!R38,"",IF(L39&lt;9,1,0))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IF(M40=1,IF('Data-Qtr7'!C39="","",(COUNTIF('Data-Qtr7'!C39,"Yes")+(0.1*COUNTIF('Data-Qtr7'!C39,"N/A")))),"")</f>
        <v/>
      </c>
      <c r="D40" s="172" t="str">
        <f>IF(M40=1,IF(ISBLANK('Data-Qtr7'!D39),"",(COUNTIF('Data-Qtr7'!D39,"Yes")+(0.1*COUNTIF('Data-Qtr7'!D39,"N/A")))),"")</f>
        <v/>
      </c>
      <c r="E40" s="172" t="str">
        <f>IF(M40=1,IF(ISBLANK('Data-Qtr7'!E39),"",(10*COUNTIF('Data-Qtr7'!E39,"Yes, nominated to self-administer")+COUNTIF('Data-Qtr7'!E39,"Yes, nominated NOT to self-administer"))),"")</f>
        <v/>
      </c>
      <c r="F40" s="172" t="str">
        <f>IF(M40=1,IF(ISBLANK('Data-Qtr7'!F39),"",(10*COUNTIF('Data-Qtr7'!F39,"Yes, reported difficulty swallowing medicines")+COUNTIF('Data-Qtr7'!F39,"Yes, reported NO difficulty swallowing medicines"))),"")</f>
        <v/>
      </c>
      <c r="G40" s="168" t="str">
        <f>IF(M40=1,IF('Data-Qtr7'!P39,0.1,IF(ISBLANK('Data-Qtr7'!G39),"",(COUNTIF('Data-Qtr7'!G39,"Yes")+(0.1*COUNTIF('Data-Qtr7'!G39,"N/A"))))),"")</f>
        <v/>
      </c>
      <c r="H40" s="169" t="str">
        <f>IF(M40=1,IF('Data-Qtr7'!Q39,0.1,IF(ISBLANK('Data-Qtr7'!H39),"",((COUNTIF('Data-Qtr7'!H39,"Yes")+(0.1*COUNTIF('Data-Qtr7'!H39,"N/A")))))),"")</f>
        <v/>
      </c>
      <c r="I40" s="173" t="str">
        <f>IF(M40=1,IF(ISBLANK('Data-Qtr7'!I39),"",(COUNTIF('Data-Qtr7'!I39,"Yes")+(0.1*COUNTIF('Data-Qtr7'!I39,"N/A")))),"")</f>
        <v/>
      </c>
      <c r="J40" s="173" t="str">
        <f>IF(M40=1,IF(ISBLANK('Data-Qtr7'!J39),"",(COUNTIF('Data-Qtr7'!J39,"Yes")+(0.1*COUNTIF('Data-Qtr7'!J39,"N/A")))),"")</f>
        <v/>
      </c>
      <c r="K40" s="174" t="str">
        <f>IF(M40=1,IF(ISBLANK('Data-Qtr7'!K39),"",(COUNTIF('Data-Qtr7'!K39,"Yes")+(0.1*COUNTIF('Data-Qtr7'!K39,"N/A")))),"")</f>
        <v/>
      </c>
      <c r="L40" s="119">
        <f>COUNTIF('Data-Qtr7'!C39:K39,"")</f>
        <v>9</v>
      </c>
      <c r="M40" s="74">
        <f>IF('Data-Qtr7'!R39,"",IF(L40&lt;9,1,0))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IF(M41=1,IF('Data-Qtr7'!C40="","",(COUNTIF('Data-Qtr7'!C40,"Yes")+(0.1*COUNTIF('Data-Qtr7'!C40,"N/A")))),"")</f>
        <v/>
      </c>
      <c r="D41" s="172" t="str">
        <f>IF(M41=1,IF(ISBLANK('Data-Qtr7'!D40),"",(COUNTIF('Data-Qtr7'!D40,"Yes")+(0.1*COUNTIF('Data-Qtr7'!D40,"N/A")))),"")</f>
        <v/>
      </c>
      <c r="E41" s="172" t="str">
        <f>IF(M41=1,IF(ISBLANK('Data-Qtr7'!E40),"",(10*COUNTIF('Data-Qtr7'!E40,"Yes, nominated to self-administer")+COUNTIF('Data-Qtr7'!E40,"Yes, nominated NOT to self-administer"))),"")</f>
        <v/>
      </c>
      <c r="F41" s="172" t="str">
        <f>IF(M41=1,IF(ISBLANK('Data-Qtr7'!F40),"",(10*COUNTIF('Data-Qtr7'!F40,"Yes, reported difficulty swallowing medicines")+COUNTIF('Data-Qtr7'!F40,"Yes, reported NO difficulty swallowing medicines"))),"")</f>
        <v/>
      </c>
      <c r="G41" s="168" t="str">
        <f>IF(M41=1,IF('Data-Qtr7'!P40,0.1,IF(ISBLANK('Data-Qtr7'!G40),"",(COUNTIF('Data-Qtr7'!G40,"Yes")+(0.1*COUNTIF('Data-Qtr7'!G40,"N/A"))))),"")</f>
        <v/>
      </c>
      <c r="H41" s="169" t="str">
        <f>IF(M41=1,IF('Data-Qtr7'!Q40,0.1,IF(ISBLANK('Data-Qtr7'!H40),"",((COUNTIF('Data-Qtr7'!H40,"Yes")+(0.1*COUNTIF('Data-Qtr7'!H40,"N/A")))))),"")</f>
        <v/>
      </c>
      <c r="I41" s="173" t="str">
        <f>IF(M41=1,IF(ISBLANK('Data-Qtr7'!I40),"",(COUNTIF('Data-Qtr7'!I40,"Yes")+(0.1*COUNTIF('Data-Qtr7'!I40,"N/A")))),"")</f>
        <v/>
      </c>
      <c r="J41" s="173" t="str">
        <f>IF(M41=1,IF(ISBLANK('Data-Qtr7'!J40),"",(COUNTIF('Data-Qtr7'!J40,"Yes")+(0.1*COUNTIF('Data-Qtr7'!J40,"N/A")))),"")</f>
        <v/>
      </c>
      <c r="K41" s="174" t="str">
        <f>IF(M41=1,IF(ISBLANK('Data-Qtr7'!K40),"",(COUNTIF('Data-Qtr7'!K40,"Yes")+(0.1*COUNTIF('Data-Qtr7'!K40,"N/A")))),"")</f>
        <v/>
      </c>
      <c r="L41" s="119">
        <f>COUNTIF('Data-Qtr7'!C40:K40,"")</f>
        <v>9</v>
      </c>
      <c r="M41" s="74">
        <f>IF('Data-Qtr7'!R40,"",IF(L41&lt;9,1,0))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IF(M42=1,IF('Data-Qtr7'!C41="","",(COUNTIF('Data-Qtr7'!C41,"Yes")+(0.1*COUNTIF('Data-Qtr7'!C41,"N/A")))),"")</f>
        <v/>
      </c>
      <c r="D42" s="172" t="str">
        <f>IF(M42=1,IF(ISBLANK('Data-Qtr7'!D41),"",(COUNTIF('Data-Qtr7'!D41,"Yes")+(0.1*COUNTIF('Data-Qtr7'!D41,"N/A")))),"")</f>
        <v/>
      </c>
      <c r="E42" s="172" t="str">
        <f>IF(M42=1,IF(ISBLANK('Data-Qtr7'!E41),"",(10*COUNTIF('Data-Qtr7'!E41,"Yes, nominated to self-administer")+COUNTIF('Data-Qtr7'!E41,"Yes, nominated NOT to self-administer"))),"")</f>
        <v/>
      </c>
      <c r="F42" s="172" t="str">
        <f>IF(M42=1,IF(ISBLANK('Data-Qtr7'!F41),"",(10*COUNTIF('Data-Qtr7'!F41,"Yes, reported difficulty swallowing medicines")+COUNTIF('Data-Qtr7'!F41,"Yes, reported NO difficulty swallowing medicines"))),"")</f>
        <v/>
      </c>
      <c r="G42" s="168" t="str">
        <f>IF(M42=1,IF('Data-Qtr7'!P41,0.1,IF(ISBLANK('Data-Qtr7'!G41),"",(COUNTIF('Data-Qtr7'!G41,"Yes")+(0.1*COUNTIF('Data-Qtr7'!G41,"N/A"))))),"")</f>
        <v/>
      </c>
      <c r="H42" s="169" t="str">
        <f>IF(M42=1,IF('Data-Qtr7'!Q41,0.1,IF(ISBLANK('Data-Qtr7'!H41),"",((COUNTIF('Data-Qtr7'!H41,"Yes")+(0.1*COUNTIF('Data-Qtr7'!H41,"N/A")))))),"")</f>
        <v/>
      </c>
      <c r="I42" s="173" t="str">
        <f>IF(M42=1,IF(ISBLANK('Data-Qtr7'!I41),"",(COUNTIF('Data-Qtr7'!I41,"Yes")+(0.1*COUNTIF('Data-Qtr7'!I41,"N/A")))),"")</f>
        <v/>
      </c>
      <c r="J42" s="173" t="str">
        <f>IF(M42=1,IF(ISBLANK('Data-Qtr7'!J41),"",(COUNTIF('Data-Qtr7'!J41,"Yes")+(0.1*COUNTIF('Data-Qtr7'!J41,"N/A")))),"")</f>
        <v/>
      </c>
      <c r="K42" s="174" t="str">
        <f>IF(M42=1,IF(ISBLANK('Data-Qtr7'!K41),"",(COUNTIF('Data-Qtr7'!K41,"Yes")+(0.1*COUNTIF('Data-Qtr7'!K41,"N/A")))),"")</f>
        <v/>
      </c>
      <c r="L42" s="119">
        <f>COUNTIF('Data-Qtr7'!C41:K41,"")</f>
        <v>9</v>
      </c>
      <c r="M42" s="74">
        <f>IF('Data-Qtr7'!R41,"",IF(L42&lt;9,1,0))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IF(M43=1,IF('Data-Qtr7'!C42="","",(COUNTIF('Data-Qtr7'!C42,"Yes")+(0.1*COUNTIF('Data-Qtr7'!C42,"N/A")))),"")</f>
        <v/>
      </c>
      <c r="D43" s="172" t="str">
        <f>IF(M43=1,IF(ISBLANK('Data-Qtr7'!D42),"",(COUNTIF('Data-Qtr7'!D42,"Yes")+(0.1*COUNTIF('Data-Qtr7'!D42,"N/A")))),"")</f>
        <v/>
      </c>
      <c r="E43" s="172" t="str">
        <f>IF(M43=1,IF(ISBLANK('Data-Qtr7'!E42),"",(10*COUNTIF('Data-Qtr7'!E42,"Yes, nominated to self-administer")+COUNTIF('Data-Qtr7'!E42,"Yes, nominated NOT to self-administer"))),"")</f>
        <v/>
      </c>
      <c r="F43" s="172" t="str">
        <f>IF(M43=1,IF(ISBLANK('Data-Qtr7'!F42),"",(10*COUNTIF('Data-Qtr7'!F42,"Yes, reported difficulty swallowing medicines")+COUNTIF('Data-Qtr7'!F42,"Yes, reported NO difficulty swallowing medicines"))),"")</f>
        <v/>
      </c>
      <c r="G43" s="168" t="str">
        <f>IF(M43=1,IF('Data-Qtr7'!P42,0.1,IF(ISBLANK('Data-Qtr7'!G42),"",(COUNTIF('Data-Qtr7'!G42,"Yes")+(0.1*COUNTIF('Data-Qtr7'!G42,"N/A"))))),"")</f>
        <v/>
      </c>
      <c r="H43" s="169" t="str">
        <f>IF(M43=1,IF('Data-Qtr7'!Q42,0.1,IF(ISBLANK('Data-Qtr7'!H42),"",((COUNTIF('Data-Qtr7'!H42,"Yes")+(0.1*COUNTIF('Data-Qtr7'!H42,"N/A")))))),"")</f>
        <v/>
      </c>
      <c r="I43" s="173" t="str">
        <f>IF(M43=1,IF(ISBLANK('Data-Qtr7'!I42),"",(COUNTIF('Data-Qtr7'!I42,"Yes")+(0.1*COUNTIF('Data-Qtr7'!I42,"N/A")))),"")</f>
        <v/>
      </c>
      <c r="J43" s="173" t="str">
        <f>IF(M43=1,IF(ISBLANK('Data-Qtr7'!J42),"",(COUNTIF('Data-Qtr7'!J42,"Yes")+(0.1*COUNTIF('Data-Qtr7'!J42,"N/A")))),"")</f>
        <v/>
      </c>
      <c r="K43" s="174" t="str">
        <f>IF(M43=1,IF(ISBLANK('Data-Qtr7'!K42),"",(COUNTIF('Data-Qtr7'!K42,"Yes")+(0.1*COUNTIF('Data-Qtr7'!K42,"N/A")))),"")</f>
        <v/>
      </c>
      <c r="L43" s="119">
        <f>COUNTIF('Data-Qtr7'!C42:K42,"")</f>
        <v>9</v>
      </c>
      <c r="M43" s="74">
        <f>IF('Data-Qtr7'!R42,"",IF(L43&lt;9,1,0))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IF(M44=1,IF('Data-Qtr7'!C43="","",(COUNTIF('Data-Qtr7'!C43,"Yes")+(0.1*COUNTIF('Data-Qtr7'!C43,"N/A")))),"")</f>
        <v/>
      </c>
      <c r="D44" s="172" t="str">
        <f>IF(M44=1,IF(ISBLANK('Data-Qtr7'!D43),"",(COUNTIF('Data-Qtr7'!D43,"Yes")+(0.1*COUNTIF('Data-Qtr7'!D43,"N/A")))),"")</f>
        <v/>
      </c>
      <c r="E44" s="172" t="str">
        <f>IF(M44=1,IF(ISBLANK('Data-Qtr7'!E43),"",(10*COUNTIF('Data-Qtr7'!E43,"Yes, nominated to self-administer")+COUNTIF('Data-Qtr7'!E43,"Yes, nominated NOT to self-administer"))),"")</f>
        <v/>
      </c>
      <c r="F44" s="172" t="str">
        <f>IF(M44=1,IF(ISBLANK('Data-Qtr7'!F43),"",(10*COUNTIF('Data-Qtr7'!F43,"Yes, reported difficulty swallowing medicines")+COUNTIF('Data-Qtr7'!F43,"Yes, reported NO difficulty swallowing medicines"))),"")</f>
        <v/>
      </c>
      <c r="G44" s="168" t="str">
        <f>IF(M44=1,IF('Data-Qtr7'!P43,0.1,IF(ISBLANK('Data-Qtr7'!G43),"",(COUNTIF('Data-Qtr7'!G43,"Yes")+(0.1*COUNTIF('Data-Qtr7'!G43,"N/A"))))),"")</f>
        <v/>
      </c>
      <c r="H44" s="169" t="str">
        <f>IF(M44=1,IF('Data-Qtr7'!Q43,0.1,IF(ISBLANK('Data-Qtr7'!H43),"",((COUNTIF('Data-Qtr7'!H43,"Yes")+(0.1*COUNTIF('Data-Qtr7'!H43,"N/A")))))),"")</f>
        <v/>
      </c>
      <c r="I44" s="173" t="str">
        <f>IF(M44=1,IF(ISBLANK('Data-Qtr7'!I43),"",(COUNTIF('Data-Qtr7'!I43,"Yes")+(0.1*COUNTIF('Data-Qtr7'!I43,"N/A")))),"")</f>
        <v/>
      </c>
      <c r="J44" s="173" t="str">
        <f>IF(M44=1,IF(ISBLANK('Data-Qtr7'!J43),"",(COUNTIF('Data-Qtr7'!J43,"Yes")+(0.1*COUNTIF('Data-Qtr7'!J43,"N/A")))),"")</f>
        <v/>
      </c>
      <c r="K44" s="174" t="str">
        <f>IF(M44=1,IF(ISBLANK('Data-Qtr7'!K43),"",(COUNTIF('Data-Qtr7'!K43,"Yes")+(0.1*COUNTIF('Data-Qtr7'!K43,"N/A")))),"")</f>
        <v/>
      </c>
      <c r="L44" s="119">
        <f>COUNTIF('Data-Qtr7'!C43:K43,"")</f>
        <v>9</v>
      </c>
      <c r="M44" s="74">
        <f>IF('Data-Qtr7'!R43,"",IF(L44&lt;9,1,0))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IF(M45=1,IF('Data-Qtr7'!C44="","",(COUNTIF('Data-Qtr7'!C44,"Yes")+(0.1*COUNTIF('Data-Qtr7'!C44,"N/A")))),"")</f>
        <v/>
      </c>
      <c r="D45" s="172" t="str">
        <f>IF(M45=1,IF(ISBLANK('Data-Qtr7'!D44),"",(COUNTIF('Data-Qtr7'!D44,"Yes")+(0.1*COUNTIF('Data-Qtr7'!D44,"N/A")))),"")</f>
        <v/>
      </c>
      <c r="E45" s="172" t="str">
        <f>IF(M45=1,IF(ISBLANK('Data-Qtr7'!E44),"",(10*COUNTIF('Data-Qtr7'!E44,"Yes, nominated to self-administer")+COUNTIF('Data-Qtr7'!E44,"Yes, nominated NOT to self-administer"))),"")</f>
        <v/>
      </c>
      <c r="F45" s="172" t="str">
        <f>IF(M45=1,IF(ISBLANK('Data-Qtr7'!F44),"",(10*COUNTIF('Data-Qtr7'!F44,"Yes, reported difficulty swallowing medicines")+COUNTIF('Data-Qtr7'!F44,"Yes, reported NO difficulty swallowing medicines"))),"")</f>
        <v/>
      </c>
      <c r="G45" s="168" t="str">
        <f>IF(M45=1,IF('Data-Qtr7'!P44,0.1,IF(ISBLANK('Data-Qtr7'!G44),"",(COUNTIF('Data-Qtr7'!G44,"Yes")+(0.1*COUNTIF('Data-Qtr7'!G44,"N/A"))))),"")</f>
        <v/>
      </c>
      <c r="H45" s="169" t="str">
        <f>IF(M45=1,IF('Data-Qtr7'!Q44,0.1,IF(ISBLANK('Data-Qtr7'!H44),"",((COUNTIF('Data-Qtr7'!H44,"Yes")+(0.1*COUNTIF('Data-Qtr7'!H44,"N/A")))))),"")</f>
        <v/>
      </c>
      <c r="I45" s="173" t="str">
        <f>IF(M45=1,IF(ISBLANK('Data-Qtr7'!I44),"",(COUNTIF('Data-Qtr7'!I44,"Yes")+(0.1*COUNTIF('Data-Qtr7'!I44,"N/A")))),"")</f>
        <v/>
      </c>
      <c r="J45" s="173" t="str">
        <f>IF(M45=1,IF(ISBLANK('Data-Qtr7'!J44),"",(COUNTIF('Data-Qtr7'!J44,"Yes")+(0.1*COUNTIF('Data-Qtr7'!J44,"N/A")))),"")</f>
        <v/>
      </c>
      <c r="K45" s="174" t="str">
        <f>IF(M45=1,IF(ISBLANK('Data-Qtr7'!K44),"",(COUNTIF('Data-Qtr7'!K44,"Yes")+(0.1*COUNTIF('Data-Qtr7'!K44,"N/A")))),"")</f>
        <v/>
      </c>
      <c r="L45" s="119">
        <f>COUNTIF('Data-Qtr7'!C44:K44,"")</f>
        <v>9</v>
      </c>
      <c r="M45" s="74">
        <f>IF('Data-Qtr7'!R44,"",IF(L45&lt;9,1,0))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IF(M46=1,IF('Data-Qtr7'!C45="","",(COUNTIF('Data-Qtr7'!C45,"Yes")+(0.1*COUNTIF('Data-Qtr7'!C45,"N/A")))),"")</f>
        <v/>
      </c>
      <c r="D46" s="172" t="str">
        <f>IF(M46=1,IF(ISBLANK('Data-Qtr7'!D45),"",(COUNTIF('Data-Qtr7'!D45,"Yes")+(0.1*COUNTIF('Data-Qtr7'!D45,"N/A")))),"")</f>
        <v/>
      </c>
      <c r="E46" s="172" t="str">
        <f>IF(M46=1,IF(ISBLANK('Data-Qtr7'!E45),"",(10*COUNTIF('Data-Qtr7'!E45,"Yes, nominated to self-administer")+COUNTIF('Data-Qtr7'!E45,"Yes, nominated NOT to self-administer"))),"")</f>
        <v/>
      </c>
      <c r="F46" s="172" t="str">
        <f>IF(M46=1,IF(ISBLANK('Data-Qtr7'!F45),"",(10*COUNTIF('Data-Qtr7'!F45,"Yes, reported difficulty swallowing medicines")+COUNTIF('Data-Qtr7'!F45,"Yes, reported NO difficulty swallowing medicines"))),"")</f>
        <v/>
      </c>
      <c r="G46" s="168" t="str">
        <f>IF(M46=1,IF('Data-Qtr7'!P45,0.1,IF(ISBLANK('Data-Qtr7'!G45),"",(COUNTIF('Data-Qtr7'!G45,"Yes")+(0.1*COUNTIF('Data-Qtr7'!G45,"N/A"))))),"")</f>
        <v/>
      </c>
      <c r="H46" s="169" t="str">
        <f>IF(M46=1,IF('Data-Qtr7'!Q45,0.1,IF(ISBLANK('Data-Qtr7'!H45),"",((COUNTIF('Data-Qtr7'!H45,"Yes")+(0.1*COUNTIF('Data-Qtr7'!H45,"N/A")))))),"")</f>
        <v/>
      </c>
      <c r="I46" s="173" t="str">
        <f>IF(M46=1,IF(ISBLANK('Data-Qtr7'!I45),"",(COUNTIF('Data-Qtr7'!I45,"Yes")+(0.1*COUNTIF('Data-Qtr7'!I45,"N/A")))),"")</f>
        <v/>
      </c>
      <c r="J46" s="173" t="str">
        <f>IF(M46=1,IF(ISBLANK('Data-Qtr7'!J45),"",(COUNTIF('Data-Qtr7'!J45,"Yes")+(0.1*COUNTIF('Data-Qtr7'!J45,"N/A")))),"")</f>
        <v/>
      </c>
      <c r="K46" s="174" t="str">
        <f>IF(M46=1,IF(ISBLANK('Data-Qtr7'!K45),"",(COUNTIF('Data-Qtr7'!K45,"Yes")+(0.1*COUNTIF('Data-Qtr7'!K45,"N/A")))),"")</f>
        <v/>
      </c>
      <c r="L46" s="148">
        <f>COUNTIF('Data-Qtr7'!C45:K45,"")</f>
        <v>9</v>
      </c>
      <c r="M46" s="74">
        <f>IF('Data-Qtr7'!R45,"",IF(L46&lt;9,1,0))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IF(M47=1,IF('Data-Qtr7'!C46="","",(COUNTIF('Data-Qtr7'!C46,"Yes")+(0.1*COUNTIF('Data-Qtr7'!C46,"N/A")))),"")</f>
        <v/>
      </c>
      <c r="D47" s="172" t="str">
        <f>IF(M47=1,IF(ISBLANK('Data-Qtr7'!D46),"",(COUNTIF('Data-Qtr7'!D46,"Yes")+(0.1*COUNTIF('Data-Qtr7'!D46,"N/A")))),"")</f>
        <v/>
      </c>
      <c r="E47" s="172" t="str">
        <f>IF(M47=1,IF(ISBLANK('Data-Qtr7'!E46),"",(10*COUNTIF('Data-Qtr7'!E46,"Yes, nominated to self-administer")+COUNTIF('Data-Qtr7'!E46,"Yes, nominated NOT to self-administer"))),"")</f>
        <v/>
      </c>
      <c r="F47" s="172" t="str">
        <f>IF(M47=1,IF(ISBLANK('Data-Qtr7'!F46),"",(10*COUNTIF('Data-Qtr7'!F46,"Yes, reported difficulty swallowing medicines")+COUNTIF('Data-Qtr7'!F46,"Yes, reported NO difficulty swallowing medicines"))),"")</f>
        <v/>
      </c>
      <c r="G47" s="168" t="str">
        <f>IF(M47=1,IF('Data-Qtr7'!P46,0.1,IF(ISBLANK('Data-Qtr7'!G46),"",(COUNTIF('Data-Qtr7'!G46,"Yes")+(0.1*COUNTIF('Data-Qtr7'!G46,"N/A"))))),"")</f>
        <v/>
      </c>
      <c r="H47" s="169" t="str">
        <f>IF(M47=1,IF('Data-Qtr7'!Q46,0.1,IF(ISBLANK('Data-Qtr7'!H46),"",((COUNTIF('Data-Qtr7'!H46,"Yes")+(0.1*COUNTIF('Data-Qtr7'!H46,"N/A")))))),"")</f>
        <v/>
      </c>
      <c r="I47" s="173" t="str">
        <f>IF(M47=1,IF(ISBLANK('Data-Qtr7'!I46),"",(COUNTIF('Data-Qtr7'!I46,"Yes")+(0.1*COUNTIF('Data-Qtr7'!I46,"N/A")))),"")</f>
        <v/>
      </c>
      <c r="J47" s="173" t="str">
        <f>IF(M47=1,IF(ISBLANK('Data-Qtr7'!J46),"",(COUNTIF('Data-Qtr7'!J46,"Yes")+(0.1*COUNTIF('Data-Qtr7'!J46,"N/A")))),"")</f>
        <v/>
      </c>
      <c r="K47" s="174" t="str">
        <f>IF(M47=1,IF(ISBLANK('Data-Qtr7'!K46),"",(COUNTIF('Data-Qtr7'!K46,"Yes")+(0.1*COUNTIF('Data-Qtr7'!K46,"N/A")))),"")</f>
        <v/>
      </c>
      <c r="L47" s="119">
        <f>COUNTIF('Data-Qtr7'!C46:K46,"")</f>
        <v>9</v>
      </c>
      <c r="M47" s="74">
        <f>IF('Data-Qtr7'!R46,"",IF(L47&lt;9,1,0))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IF(M48=1,IF('Data-Qtr7'!C47="","",(COUNTIF('Data-Qtr7'!C47,"Yes")+(0.1*COUNTIF('Data-Qtr7'!C47,"N/A")))),"")</f>
        <v/>
      </c>
      <c r="D48" s="172" t="str">
        <f>IF(M48=1,IF(ISBLANK('Data-Qtr7'!D47),"",(COUNTIF('Data-Qtr7'!D47,"Yes")+(0.1*COUNTIF('Data-Qtr7'!D47,"N/A")))),"")</f>
        <v/>
      </c>
      <c r="E48" s="172" t="str">
        <f>IF(M48=1,IF(ISBLANK('Data-Qtr7'!E47),"",(10*COUNTIF('Data-Qtr7'!E47,"Yes, nominated to self-administer")+COUNTIF('Data-Qtr7'!E47,"Yes, nominated NOT to self-administer"))),"")</f>
        <v/>
      </c>
      <c r="F48" s="172" t="str">
        <f>IF(M48=1,IF(ISBLANK('Data-Qtr7'!F47),"",(10*COUNTIF('Data-Qtr7'!F47,"Yes, reported difficulty swallowing medicines")+COUNTIF('Data-Qtr7'!F47,"Yes, reported NO difficulty swallowing medicines"))),"")</f>
        <v/>
      </c>
      <c r="G48" s="168" t="str">
        <f>IF(M48=1,IF('Data-Qtr7'!P47,0.1,IF(ISBLANK('Data-Qtr7'!G47),"",(COUNTIF('Data-Qtr7'!G47,"Yes")+(0.1*COUNTIF('Data-Qtr7'!G47,"N/A"))))),"")</f>
        <v/>
      </c>
      <c r="H48" s="169" t="str">
        <f>IF(M48=1,IF('Data-Qtr7'!Q47,0.1,IF(ISBLANK('Data-Qtr7'!H47),"",((COUNTIF('Data-Qtr7'!H47,"Yes")+(0.1*COUNTIF('Data-Qtr7'!H47,"N/A")))))),"")</f>
        <v/>
      </c>
      <c r="I48" s="173" t="str">
        <f>IF(M48=1,IF(ISBLANK('Data-Qtr7'!I47),"",(COUNTIF('Data-Qtr7'!I47,"Yes")+(0.1*COUNTIF('Data-Qtr7'!I47,"N/A")))),"")</f>
        <v/>
      </c>
      <c r="J48" s="173" t="str">
        <f>IF(M48=1,IF(ISBLANK('Data-Qtr7'!J47),"",(COUNTIF('Data-Qtr7'!J47,"Yes")+(0.1*COUNTIF('Data-Qtr7'!J47,"N/A")))),"")</f>
        <v/>
      </c>
      <c r="K48" s="174" t="str">
        <f>IF(M48=1,IF(ISBLANK('Data-Qtr7'!K47),"",(COUNTIF('Data-Qtr7'!K47,"Yes")+(0.1*COUNTIF('Data-Qtr7'!K47,"N/A")))),"")</f>
        <v/>
      </c>
      <c r="L48" s="119">
        <f>COUNTIF('Data-Qtr7'!C47:K47,"")</f>
        <v>9</v>
      </c>
      <c r="M48" s="74">
        <f>IF('Data-Qtr7'!R47,"",IF(L48&lt;9,1,0))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IF(M49=1,IF('Data-Qtr7'!C48="","",(COUNTIF('Data-Qtr7'!C48,"Yes")+(0.1*COUNTIF('Data-Qtr7'!C48,"N/A")))),"")</f>
        <v/>
      </c>
      <c r="D49" s="172" t="str">
        <f>IF(M49=1,IF(ISBLANK('Data-Qtr7'!D48),"",(COUNTIF('Data-Qtr7'!D48,"Yes")+(0.1*COUNTIF('Data-Qtr7'!D48,"N/A")))),"")</f>
        <v/>
      </c>
      <c r="E49" s="172" t="str">
        <f>IF(M49=1,IF(ISBLANK('Data-Qtr7'!E48),"",(10*COUNTIF('Data-Qtr7'!E48,"Yes, nominated to self-administer")+COUNTIF('Data-Qtr7'!E48,"Yes, nominated NOT to self-administer"))),"")</f>
        <v/>
      </c>
      <c r="F49" s="172" t="str">
        <f>IF(M49=1,IF(ISBLANK('Data-Qtr7'!F48),"",(10*COUNTIF('Data-Qtr7'!F48,"Yes, reported difficulty swallowing medicines")+COUNTIF('Data-Qtr7'!F48,"Yes, reported NO difficulty swallowing medicines"))),"")</f>
        <v/>
      </c>
      <c r="G49" s="168" t="str">
        <f>IF(M49=1,IF('Data-Qtr7'!P48,0.1,IF(ISBLANK('Data-Qtr7'!G48),"",(COUNTIF('Data-Qtr7'!G48,"Yes")+(0.1*COUNTIF('Data-Qtr7'!G48,"N/A"))))),"")</f>
        <v/>
      </c>
      <c r="H49" s="169" t="str">
        <f>IF(M49=1,IF('Data-Qtr7'!Q48,0.1,IF(ISBLANK('Data-Qtr7'!H48),"",((COUNTIF('Data-Qtr7'!H48,"Yes")+(0.1*COUNTIF('Data-Qtr7'!H48,"N/A")))))),"")</f>
        <v/>
      </c>
      <c r="I49" s="173" t="str">
        <f>IF(M49=1,IF(ISBLANK('Data-Qtr7'!I48),"",(COUNTIF('Data-Qtr7'!I48,"Yes")+(0.1*COUNTIF('Data-Qtr7'!I48,"N/A")))),"")</f>
        <v/>
      </c>
      <c r="J49" s="173" t="str">
        <f>IF(M49=1,IF(ISBLANK('Data-Qtr7'!J48),"",(COUNTIF('Data-Qtr7'!J48,"Yes")+(0.1*COUNTIF('Data-Qtr7'!J48,"N/A")))),"")</f>
        <v/>
      </c>
      <c r="K49" s="174" t="str">
        <f>IF(M49=1,IF(ISBLANK('Data-Qtr7'!K48),"",(COUNTIF('Data-Qtr7'!K48,"Yes")+(0.1*COUNTIF('Data-Qtr7'!K48,"N/A")))),"")</f>
        <v/>
      </c>
      <c r="L49" s="119">
        <f>COUNTIF('Data-Qtr7'!C48:K48,"")</f>
        <v>9</v>
      </c>
      <c r="M49" s="74">
        <f>IF('Data-Qtr7'!R48,"",IF(L49&lt;9,1,0))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IF(M50=1,IF('Data-Qtr7'!C49="","",(COUNTIF('Data-Qtr7'!C49,"Yes")+(0.1*COUNTIF('Data-Qtr7'!C49,"N/A")))),"")</f>
        <v/>
      </c>
      <c r="D50" s="172" t="str">
        <f>IF(M50=1,IF(ISBLANK('Data-Qtr7'!D49),"",(COUNTIF('Data-Qtr7'!D49,"Yes")+(0.1*COUNTIF('Data-Qtr7'!D49,"N/A")))),"")</f>
        <v/>
      </c>
      <c r="E50" s="172" t="str">
        <f>IF(M50=1,IF(ISBLANK('Data-Qtr7'!E49),"",(10*COUNTIF('Data-Qtr7'!E49,"Yes, nominated to self-administer")+COUNTIF('Data-Qtr7'!E49,"Yes, nominated NOT to self-administer"))),"")</f>
        <v/>
      </c>
      <c r="F50" s="172" t="str">
        <f>IF(M50=1,IF(ISBLANK('Data-Qtr7'!F49),"",(10*COUNTIF('Data-Qtr7'!F49,"Yes, reported difficulty swallowing medicines")+COUNTIF('Data-Qtr7'!F49,"Yes, reported NO difficulty swallowing medicines"))),"")</f>
        <v/>
      </c>
      <c r="G50" s="168" t="str">
        <f>IF(M50=1,IF('Data-Qtr7'!P49,0.1,IF(ISBLANK('Data-Qtr7'!G49),"",(COUNTIF('Data-Qtr7'!G49,"Yes")+(0.1*COUNTIF('Data-Qtr7'!G49,"N/A"))))),"")</f>
        <v/>
      </c>
      <c r="H50" s="169" t="str">
        <f>IF(M50=1,IF('Data-Qtr7'!Q49,0.1,IF(ISBLANK('Data-Qtr7'!H49),"",((COUNTIF('Data-Qtr7'!H49,"Yes")+(0.1*COUNTIF('Data-Qtr7'!H49,"N/A")))))),"")</f>
        <v/>
      </c>
      <c r="I50" s="173" t="str">
        <f>IF(M50=1,IF(ISBLANK('Data-Qtr7'!I49),"",(COUNTIF('Data-Qtr7'!I49,"Yes")+(0.1*COUNTIF('Data-Qtr7'!I49,"N/A")))),"")</f>
        <v/>
      </c>
      <c r="J50" s="173" t="str">
        <f>IF(M50=1,IF(ISBLANK('Data-Qtr7'!J49),"",(COUNTIF('Data-Qtr7'!J49,"Yes")+(0.1*COUNTIF('Data-Qtr7'!J49,"N/A")))),"")</f>
        <v/>
      </c>
      <c r="K50" s="174" t="str">
        <f>IF(M50=1,IF(ISBLANK('Data-Qtr7'!K49),"",(COUNTIF('Data-Qtr7'!K49,"Yes")+(0.1*COUNTIF('Data-Qtr7'!K49,"N/A")))),"")</f>
        <v/>
      </c>
      <c r="L50" s="119">
        <f>COUNTIF('Data-Qtr7'!C49:K49,"")</f>
        <v>9</v>
      </c>
      <c r="M50" s="74">
        <f>IF('Data-Qtr7'!R49,"",IF(L50&lt;9,1,0))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IF(M51=1,IF('Data-Qtr7'!C50="","",(COUNTIF('Data-Qtr7'!C50,"Yes")+(0.1*COUNTIF('Data-Qtr7'!C50,"N/A")))),"")</f>
        <v/>
      </c>
      <c r="D51" s="172" t="str">
        <f>IF(M51=1,IF(ISBLANK('Data-Qtr7'!D50),"",(COUNTIF('Data-Qtr7'!D50,"Yes")+(0.1*COUNTIF('Data-Qtr7'!D50,"N/A")))),"")</f>
        <v/>
      </c>
      <c r="E51" s="172" t="str">
        <f>IF(M51=1,IF(ISBLANK('Data-Qtr7'!E50),"",(10*COUNTIF('Data-Qtr7'!E50,"Yes, nominated to self-administer")+COUNTIF('Data-Qtr7'!E50,"Yes, nominated NOT to self-administer"))),"")</f>
        <v/>
      </c>
      <c r="F51" s="172" t="str">
        <f>IF(M51=1,IF(ISBLANK('Data-Qtr7'!F50),"",(10*COUNTIF('Data-Qtr7'!F50,"Yes, reported difficulty swallowing medicines")+COUNTIF('Data-Qtr7'!F50,"Yes, reported NO difficulty swallowing medicines"))),"")</f>
        <v/>
      </c>
      <c r="G51" s="168" t="str">
        <f>IF(M51=1,IF('Data-Qtr7'!P50,0.1,IF(ISBLANK('Data-Qtr7'!G50),"",(COUNTIF('Data-Qtr7'!G50,"Yes")+(0.1*COUNTIF('Data-Qtr7'!G50,"N/A"))))),"")</f>
        <v/>
      </c>
      <c r="H51" s="169" t="str">
        <f>IF(M51=1,IF('Data-Qtr7'!Q50,0.1,IF(ISBLANK('Data-Qtr7'!H50),"",((COUNTIF('Data-Qtr7'!H50,"Yes")+(0.1*COUNTIF('Data-Qtr7'!H50,"N/A")))))),"")</f>
        <v/>
      </c>
      <c r="I51" s="173" t="str">
        <f>IF(M51=1,IF(ISBLANK('Data-Qtr7'!I50),"",(COUNTIF('Data-Qtr7'!I50,"Yes")+(0.1*COUNTIF('Data-Qtr7'!I50,"N/A")))),"")</f>
        <v/>
      </c>
      <c r="J51" s="173" t="str">
        <f>IF(M51=1,IF(ISBLANK('Data-Qtr7'!J50),"",(COUNTIF('Data-Qtr7'!J50,"Yes")+(0.1*COUNTIF('Data-Qtr7'!J50,"N/A")))),"")</f>
        <v/>
      </c>
      <c r="K51" s="174" t="str">
        <f>IF(M51=1,IF(ISBLANK('Data-Qtr7'!K50),"",(COUNTIF('Data-Qtr7'!K50,"Yes")+(0.1*COUNTIF('Data-Qtr7'!K50,"N/A")))),"")</f>
        <v/>
      </c>
      <c r="L51" s="119">
        <f>COUNTIF('Data-Qtr7'!C50:K50,"")</f>
        <v>9</v>
      </c>
      <c r="M51" s="74">
        <f>IF('Data-Qtr7'!R50,"",IF(L51&lt;9,1,0))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IF(M52=1,IF('Data-Qtr7'!C51="","",(COUNTIF('Data-Qtr7'!C51,"Yes")+(0.1*COUNTIF('Data-Qtr7'!C51,"N/A")))),"")</f>
        <v/>
      </c>
      <c r="D52" s="172" t="str">
        <f>IF(M52=1,IF(ISBLANK('Data-Qtr7'!D51),"",(COUNTIF('Data-Qtr7'!D51,"Yes")+(0.1*COUNTIF('Data-Qtr7'!D51,"N/A")))),"")</f>
        <v/>
      </c>
      <c r="E52" s="172" t="str">
        <f>IF(M52=1,IF(ISBLANK('Data-Qtr7'!E51),"",(10*COUNTIF('Data-Qtr7'!E51,"Yes, nominated to self-administer")+COUNTIF('Data-Qtr7'!E51,"Yes, nominated NOT to self-administer"))),"")</f>
        <v/>
      </c>
      <c r="F52" s="172" t="str">
        <f>IF(M52=1,IF(ISBLANK('Data-Qtr7'!F51),"",(10*COUNTIF('Data-Qtr7'!F51,"Yes, reported difficulty swallowing medicines")+COUNTIF('Data-Qtr7'!F51,"Yes, reported NO difficulty swallowing medicines"))),"")</f>
        <v/>
      </c>
      <c r="G52" s="168" t="str">
        <f>IF(M52=1,IF('Data-Qtr7'!P51,0.1,IF(ISBLANK('Data-Qtr7'!G51),"",(COUNTIF('Data-Qtr7'!G51,"Yes")+(0.1*COUNTIF('Data-Qtr7'!G51,"N/A"))))),"")</f>
        <v/>
      </c>
      <c r="H52" s="169" t="str">
        <f>IF(M52=1,IF('Data-Qtr7'!Q51,0.1,IF(ISBLANK('Data-Qtr7'!H51),"",((COUNTIF('Data-Qtr7'!H51,"Yes")+(0.1*COUNTIF('Data-Qtr7'!H51,"N/A")))))),"")</f>
        <v/>
      </c>
      <c r="I52" s="173" t="str">
        <f>IF(M52=1,IF(ISBLANK('Data-Qtr7'!I51),"",(COUNTIF('Data-Qtr7'!I51,"Yes")+(0.1*COUNTIF('Data-Qtr7'!I51,"N/A")))),"")</f>
        <v/>
      </c>
      <c r="J52" s="173" t="str">
        <f>IF(M52=1,IF(ISBLANK('Data-Qtr7'!J51),"",(COUNTIF('Data-Qtr7'!J51,"Yes")+(0.1*COUNTIF('Data-Qtr7'!J51,"N/A")))),"")</f>
        <v/>
      </c>
      <c r="K52" s="174" t="str">
        <f>IF(M52=1,IF(ISBLANK('Data-Qtr7'!K51),"",(COUNTIF('Data-Qtr7'!K51,"Yes")+(0.1*COUNTIF('Data-Qtr7'!K51,"N/A")))),"")</f>
        <v/>
      </c>
      <c r="L52" s="119">
        <f>COUNTIF('Data-Qtr7'!C51:K51,"")</f>
        <v>9</v>
      </c>
      <c r="M52" s="74">
        <f>IF('Data-Qtr7'!R51,"",IF(L52&lt;9,1,0))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IF(M53=1,IF('Data-Qtr7'!C52="","",(COUNTIF('Data-Qtr7'!C52,"Yes")+(0.1*COUNTIF('Data-Qtr7'!C52,"N/A")))),"")</f>
        <v/>
      </c>
      <c r="D53" s="172" t="str">
        <f>IF(M53=1,IF(ISBLANK('Data-Qtr7'!D52),"",(COUNTIF('Data-Qtr7'!D52,"Yes")+(0.1*COUNTIF('Data-Qtr7'!D52,"N/A")))),"")</f>
        <v/>
      </c>
      <c r="E53" s="172" t="str">
        <f>IF(M53=1,IF(ISBLANK('Data-Qtr7'!E52),"",(10*COUNTIF('Data-Qtr7'!E52,"Yes, nominated to self-administer")+COUNTIF('Data-Qtr7'!E52,"Yes, nominated NOT to self-administer"))),"")</f>
        <v/>
      </c>
      <c r="F53" s="172" t="str">
        <f>IF(M53=1,IF(ISBLANK('Data-Qtr7'!F52),"",(10*COUNTIF('Data-Qtr7'!F52,"Yes, reported difficulty swallowing medicines")+COUNTIF('Data-Qtr7'!F52,"Yes, reported NO difficulty swallowing medicines"))),"")</f>
        <v/>
      </c>
      <c r="G53" s="168" t="str">
        <f>IF(M53=1,IF('Data-Qtr7'!P52,0.1,IF(ISBLANK('Data-Qtr7'!G52),"",(COUNTIF('Data-Qtr7'!G52,"Yes")+(0.1*COUNTIF('Data-Qtr7'!G52,"N/A"))))),"")</f>
        <v/>
      </c>
      <c r="H53" s="169" t="str">
        <f>IF(M53=1,IF('Data-Qtr7'!Q52,0.1,IF(ISBLANK('Data-Qtr7'!H52),"",((COUNTIF('Data-Qtr7'!H52,"Yes")+(0.1*COUNTIF('Data-Qtr7'!H52,"N/A")))))),"")</f>
        <v/>
      </c>
      <c r="I53" s="173" t="str">
        <f>IF(M53=1,IF(ISBLANK('Data-Qtr7'!I52),"",(COUNTIF('Data-Qtr7'!I52,"Yes")+(0.1*COUNTIF('Data-Qtr7'!I52,"N/A")))),"")</f>
        <v/>
      </c>
      <c r="J53" s="173" t="str">
        <f>IF(M53=1,IF(ISBLANK('Data-Qtr7'!J52),"",(COUNTIF('Data-Qtr7'!J52,"Yes")+(0.1*COUNTIF('Data-Qtr7'!J52,"N/A")))),"")</f>
        <v/>
      </c>
      <c r="K53" s="174" t="str">
        <f>IF(M53=1,IF(ISBLANK('Data-Qtr7'!K52),"",(COUNTIF('Data-Qtr7'!K52,"Yes")+(0.1*COUNTIF('Data-Qtr7'!K52,"N/A")))),"")</f>
        <v/>
      </c>
      <c r="L53" s="119">
        <f>COUNTIF('Data-Qtr7'!C52:K52,"")</f>
        <v>9</v>
      </c>
      <c r="M53" s="74">
        <f>IF('Data-Qtr7'!R52,"",IF(L53&lt;9,1,0))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IF(M54=1,IF('Data-Qtr7'!C53="","",(COUNTIF('Data-Qtr7'!C53,"Yes")+(0.1*COUNTIF('Data-Qtr7'!C53,"N/A")))),"")</f>
        <v/>
      </c>
      <c r="D54" s="172" t="str">
        <f>IF(M54=1,IF(ISBLANK('Data-Qtr7'!D53),"",(COUNTIF('Data-Qtr7'!D53,"Yes")+(0.1*COUNTIF('Data-Qtr7'!D53,"N/A")))),"")</f>
        <v/>
      </c>
      <c r="E54" s="172" t="str">
        <f>IF(M54=1,IF(ISBLANK('Data-Qtr7'!E53),"",(10*COUNTIF('Data-Qtr7'!E53,"Yes, nominated to self-administer")+COUNTIF('Data-Qtr7'!E53,"Yes, nominated NOT to self-administer"))),"")</f>
        <v/>
      </c>
      <c r="F54" s="172" t="str">
        <f>IF(M54=1,IF(ISBLANK('Data-Qtr7'!F53),"",(10*COUNTIF('Data-Qtr7'!F53,"Yes, reported difficulty swallowing medicines")+COUNTIF('Data-Qtr7'!F53,"Yes, reported NO difficulty swallowing medicines"))),"")</f>
        <v/>
      </c>
      <c r="G54" s="168" t="str">
        <f>IF(M54=1,IF('Data-Qtr7'!P53,0.1,IF(ISBLANK('Data-Qtr7'!G53),"",(COUNTIF('Data-Qtr7'!G53,"Yes")+(0.1*COUNTIF('Data-Qtr7'!G53,"N/A"))))),"")</f>
        <v/>
      </c>
      <c r="H54" s="169" t="str">
        <f>IF(M54=1,IF('Data-Qtr7'!Q53,0.1,IF(ISBLANK('Data-Qtr7'!H53),"",((COUNTIF('Data-Qtr7'!H53,"Yes")+(0.1*COUNTIF('Data-Qtr7'!H53,"N/A")))))),"")</f>
        <v/>
      </c>
      <c r="I54" s="173" t="str">
        <f>IF(M54=1,IF(ISBLANK('Data-Qtr7'!I53),"",(COUNTIF('Data-Qtr7'!I53,"Yes")+(0.1*COUNTIF('Data-Qtr7'!I53,"N/A")))),"")</f>
        <v/>
      </c>
      <c r="J54" s="173" t="str">
        <f>IF(M54=1,IF(ISBLANK('Data-Qtr7'!J53),"",(COUNTIF('Data-Qtr7'!J53,"Yes")+(0.1*COUNTIF('Data-Qtr7'!J53,"N/A")))),"")</f>
        <v/>
      </c>
      <c r="K54" s="174" t="str">
        <f>IF(M54=1,IF(ISBLANK('Data-Qtr7'!K53),"",(COUNTIF('Data-Qtr7'!K53,"Yes")+(0.1*COUNTIF('Data-Qtr7'!K53,"N/A")))),"")</f>
        <v/>
      </c>
      <c r="L54" s="119">
        <f>COUNTIF('Data-Qtr7'!C53:K53,"")</f>
        <v>9</v>
      </c>
      <c r="M54" s="74">
        <f>IF('Data-Qtr7'!R53,"",IF(L54&lt;9,1,0))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IF(M55=1,IF('Data-Qtr7'!C54="","",(COUNTIF('Data-Qtr7'!C54,"Yes")+(0.1*COUNTIF('Data-Qtr7'!C54,"N/A")))),"")</f>
        <v/>
      </c>
      <c r="D55" s="172" t="str">
        <f>IF(M55=1,IF(ISBLANK('Data-Qtr7'!D54),"",(COUNTIF('Data-Qtr7'!D54,"Yes")+(0.1*COUNTIF('Data-Qtr7'!D54,"N/A")))),"")</f>
        <v/>
      </c>
      <c r="E55" s="172" t="str">
        <f>IF(M55=1,IF(ISBLANK('Data-Qtr7'!E54),"",(10*COUNTIF('Data-Qtr7'!E54,"Yes, nominated to self-administer")+COUNTIF('Data-Qtr7'!E54,"Yes, nominated NOT to self-administer"))),"")</f>
        <v/>
      </c>
      <c r="F55" s="172" t="str">
        <f>IF(M55=1,IF(ISBLANK('Data-Qtr7'!F54),"",(10*COUNTIF('Data-Qtr7'!F54,"Yes, reported difficulty swallowing medicines")+COUNTIF('Data-Qtr7'!F54,"Yes, reported NO difficulty swallowing medicines"))),"")</f>
        <v/>
      </c>
      <c r="G55" s="168" t="str">
        <f>IF(M55=1,IF('Data-Qtr7'!P54,0.1,IF(ISBLANK('Data-Qtr7'!G54),"",(COUNTIF('Data-Qtr7'!G54,"Yes")+(0.1*COUNTIF('Data-Qtr7'!G54,"N/A"))))),"")</f>
        <v/>
      </c>
      <c r="H55" s="169" t="str">
        <f>IF(M55=1,IF('Data-Qtr7'!Q54,0.1,IF(ISBLANK('Data-Qtr7'!H54),"",((COUNTIF('Data-Qtr7'!H54,"Yes")+(0.1*COUNTIF('Data-Qtr7'!H54,"N/A")))))),"")</f>
        <v/>
      </c>
      <c r="I55" s="173" t="str">
        <f>IF(M55=1,IF(ISBLANK('Data-Qtr7'!I54),"",(COUNTIF('Data-Qtr7'!I54,"Yes")+(0.1*COUNTIF('Data-Qtr7'!I54,"N/A")))),"")</f>
        <v/>
      </c>
      <c r="J55" s="173" t="str">
        <f>IF(M55=1,IF(ISBLANK('Data-Qtr7'!J54),"",(COUNTIF('Data-Qtr7'!J54,"Yes")+(0.1*COUNTIF('Data-Qtr7'!J54,"N/A")))),"")</f>
        <v/>
      </c>
      <c r="K55" s="174" t="str">
        <f>IF(M55=1,IF(ISBLANK('Data-Qtr7'!K54),"",(COUNTIF('Data-Qtr7'!K54,"Yes")+(0.1*COUNTIF('Data-Qtr7'!K54,"N/A")))),"")</f>
        <v/>
      </c>
      <c r="L55" s="119">
        <f>COUNTIF('Data-Qtr7'!C54:K54,"")</f>
        <v>9</v>
      </c>
      <c r="M55" s="74">
        <f>IF('Data-Qtr7'!R54,"",IF(L55&lt;9,1,0))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IF(M56=1,IF('Data-Qtr7'!C55="","",(COUNTIF('Data-Qtr7'!C55,"Yes")+(0.1*COUNTIF('Data-Qtr7'!C55,"N/A")))),"")</f>
        <v/>
      </c>
      <c r="D56" s="172" t="str">
        <f>IF(M56=1,IF(ISBLANK('Data-Qtr7'!D55),"",(COUNTIF('Data-Qtr7'!D55,"Yes")+(0.1*COUNTIF('Data-Qtr7'!D55,"N/A")))),"")</f>
        <v/>
      </c>
      <c r="E56" s="172" t="str">
        <f>IF(M56=1,IF(ISBLANK('Data-Qtr7'!E55),"",(10*COUNTIF('Data-Qtr7'!E55,"Yes, nominated to self-administer")+COUNTIF('Data-Qtr7'!E55,"Yes, nominated NOT to self-administer"))),"")</f>
        <v/>
      </c>
      <c r="F56" s="172" t="str">
        <f>IF(M56=1,IF(ISBLANK('Data-Qtr7'!F55),"",(10*COUNTIF('Data-Qtr7'!F55,"Yes, reported difficulty swallowing medicines")+COUNTIF('Data-Qtr7'!F55,"Yes, reported NO difficulty swallowing medicines"))),"")</f>
        <v/>
      </c>
      <c r="G56" s="168" t="str">
        <f>IF(M56=1,IF('Data-Qtr7'!P55,0.1,IF(ISBLANK('Data-Qtr7'!G55),"",(COUNTIF('Data-Qtr7'!G55,"Yes")+(0.1*COUNTIF('Data-Qtr7'!G55,"N/A"))))),"")</f>
        <v/>
      </c>
      <c r="H56" s="169" t="str">
        <f>IF(M56=1,IF('Data-Qtr7'!Q55,0.1,IF(ISBLANK('Data-Qtr7'!H55),"",((COUNTIF('Data-Qtr7'!H55,"Yes")+(0.1*COUNTIF('Data-Qtr7'!H55,"N/A")))))),"")</f>
        <v/>
      </c>
      <c r="I56" s="173" t="str">
        <f>IF(M56=1,IF(ISBLANK('Data-Qtr7'!I55),"",(COUNTIF('Data-Qtr7'!I55,"Yes")+(0.1*COUNTIF('Data-Qtr7'!I55,"N/A")))),"")</f>
        <v/>
      </c>
      <c r="J56" s="173" t="str">
        <f>IF(M56=1,IF(ISBLANK('Data-Qtr7'!J55),"",(COUNTIF('Data-Qtr7'!J55,"Yes")+(0.1*COUNTIF('Data-Qtr7'!J55,"N/A")))),"")</f>
        <v/>
      </c>
      <c r="K56" s="174" t="str">
        <f>IF(M56=1,IF(ISBLANK('Data-Qtr7'!K55),"",(COUNTIF('Data-Qtr7'!K55,"Yes")+(0.1*COUNTIF('Data-Qtr7'!K55,"N/A")))),"")</f>
        <v/>
      </c>
      <c r="L56" s="148">
        <f>COUNTIF('Data-Qtr7'!C55:K55,"")</f>
        <v>9</v>
      </c>
      <c r="M56" s="74">
        <f>IF('Data-Qtr7'!R55,"",IF(L56&lt;9,1,0))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IF(M57=1,IF('Data-Qtr7'!C56="","",(COUNTIF('Data-Qtr7'!C56,"Yes")+(0.1*COUNTIF('Data-Qtr7'!C56,"N/A")))),"")</f>
        <v/>
      </c>
      <c r="D57" s="172" t="str">
        <f>IF(M57=1,IF(ISBLANK('Data-Qtr7'!D56),"",(COUNTIF('Data-Qtr7'!D56,"Yes")+(0.1*COUNTIF('Data-Qtr7'!D56,"N/A")))),"")</f>
        <v/>
      </c>
      <c r="E57" s="172" t="str">
        <f>IF(M57=1,IF(ISBLANK('Data-Qtr7'!E56),"",(10*COUNTIF('Data-Qtr7'!E56,"Yes, nominated to self-administer")+COUNTIF('Data-Qtr7'!E56,"Yes, nominated NOT to self-administer"))),"")</f>
        <v/>
      </c>
      <c r="F57" s="172" t="str">
        <f>IF(M57=1,IF(ISBLANK('Data-Qtr7'!F56),"",(10*COUNTIF('Data-Qtr7'!F56,"Yes, reported difficulty swallowing medicines")+COUNTIF('Data-Qtr7'!F56,"Yes, reported NO difficulty swallowing medicines"))),"")</f>
        <v/>
      </c>
      <c r="G57" s="168" t="str">
        <f>IF(M57=1,IF('Data-Qtr7'!P56,0.1,IF(ISBLANK('Data-Qtr7'!G56),"",(COUNTIF('Data-Qtr7'!G56,"Yes")+(0.1*COUNTIF('Data-Qtr7'!G56,"N/A"))))),"")</f>
        <v/>
      </c>
      <c r="H57" s="169" t="str">
        <f>IF(M57=1,IF('Data-Qtr7'!Q56,0.1,IF(ISBLANK('Data-Qtr7'!H56),"",((COUNTIF('Data-Qtr7'!H56,"Yes")+(0.1*COUNTIF('Data-Qtr7'!H56,"N/A")))))),"")</f>
        <v/>
      </c>
      <c r="I57" s="173" t="str">
        <f>IF(M57=1,IF(ISBLANK('Data-Qtr7'!I56),"",(COUNTIF('Data-Qtr7'!I56,"Yes")+(0.1*COUNTIF('Data-Qtr7'!I56,"N/A")))),"")</f>
        <v/>
      </c>
      <c r="J57" s="173" t="str">
        <f>IF(M57=1,IF(ISBLANK('Data-Qtr7'!J56),"",(COUNTIF('Data-Qtr7'!J56,"Yes")+(0.1*COUNTIF('Data-Qtr7'!J56,"N/A")))),"")</f>
        <v/>
      </c>
      <c r="K57" s="174" t="str">
        <f>IF(M57=1,IF(ISBLANK('Data-Qtr7'!K56),"",(COUNTIF('Data-Qtr7'!K56,"Yes")+(0.1*COUNTIF('Data-Qtr7'!K56,"N/A")))),"")</f>
        <v/>
      </c>
      <c r="L57" s="119">
        <f>COUNTIF('Data-Qtr7'!C56:K56,"")</f>
        <v>9</v>
      </c>
      <c r="M57" s="74">
        <f>IF('Data-Qtr7'!R56,"",IF(L57&lt;9,1,0))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IF(M58=1,IF('Data-Qtr7'!C57="","",(COUNTIF('Data-Qtr7'!C57,"Yes")+(0.1*COUNTIF('Data-Qtr7'!C57,"N/A")))),"")</f>
        <v/>
      </c>
      <c r="D58" s="172" t="str">
        <f>IF(M58=1,IF(ISBLANK('Data-Qtr7'!D57),"",(COUNTIF('Data-Qtr7'!D57,"Yes")+(0.1*COUNTIF('Data-Qtr7'!D57,"N/A")))),"")</f>
        <v/>
      </c>
      <c r="E58" s="172" t="str">
        <f>IF(M58=1,IF(ISBLANK('Data-Qtr7'!E57),"",(10*COUNTIF('Data-Qtr7'!E57,"Yes, nominated to self-administer")+COUNTIF('Data-Qtr7'!E57,"Yes, nominated NOT to self-administer"))),"")</f>
        <v/>
      </c>
      <c r="F58" s="172" t="str">
        <f>IF(M58=1,IF(ISBLANK('Data-Qtr7'!F57),"",(10*COUNTIF('Data-Qtr7'!F57,"Yes, reported difficulty swallowing medicines")+COUNTIF('Data-Qtr7'!F57,"Yes, reported NO difficulty swallowing medicines"))),"")</f>
        <v/>
      </c>
      <c r="G58" s="168" t="str">
        <f>IF(M58=1,IF('Data-Qtr7'!P57,0.1,IF(ISBLANK('Data-Qtr7'!G57),"",(COUNTIF('Data-Qtr7'!G57,"Yes")+(0.1*COUNTIF('Data-Qtr7'!G57,"N/A"))))),"")</f>
        <v/>
      </c>
      <c r="H58" s="169" t="str">
        <f>IF(M58=1,IF('Data-Qtr7'!Q57,0.1,IF(ISBLANK('Data-Qtr7'!H57),"",((COUNTIF('Data-Qtr7'!H57,"Yes")+(0.1*COUNTIF('Data-Qtr7'!H57,"N/A")))))),"")</f>
        <v/>
      </c>
      <c r="I58" s="173" t="str">
        <f>IF(M58=1,IF(ISBLANK('Data-Qtr7'!I57),"",(COUNTIF('Data-Qtr7'!I57,"Yes")+(0.1*COUNTIF('Data-Qtr7'!I57,"N/A")))),"")</f>
        <v/>
      </c>
      <c r="J58" s="173" t="str">
        <f>IF(M58=1,IF(ISBLANK('Data-Qtr7'!J57),"",(COUNTIF('Data-Qtr7'!J57,"Yes")+(0.1*COUNTIF('Data-Qtr7'!J57,"N/A")))),"")</f>
        <v/>
      </c>
      <c r="K58" s="174" t="str">
        <f>IF(M58=1,IF(ISBLANK('Data-Qtr7'!K57),"",(COUNTIF('Data-Qtr7'!K57,"Yes")+(0.1*COUNTIF('Data-Qtr7'!K57,"N/A")))),"")</f>
        <v/>
      </c>
      <c r="L58" s="119">
        <f>COUNTIF('Data-Qtr7'!C57:K57,"")</f>
        <v>9</v>
      </c>
      <c r="M58" s="74">
        <f>IF('Data-Qtr7'!R57,"",IF(L58&lt;9,1,0))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IF(M59=1,IF('Data-Qtr7'!C58="","",(COUNTIF('Data-Qtr7'!C58,"Yes")+(0.1*COUNTIF('Data-Qtr7'!C58,"N/A")))),"")</f>
        <v/>
      </c>
      <c r="D59" s="172" t="str">
        <f>IF(M59=1,IF(ISBLANK('Data-Qtr7'!D58),"",(COUNTIF('Data-Qtr7'!D58,"Yes")+(0.1*COUNTIF('Data-Qtr7'!D58,"N/A")))),"")</f>
        <v/>
      </c>
      <c r="E59" s="172" t="str">
        <f>IF(M59=1,IF(ISBLANK('Data-Qtr7'!E58),"",(10*COUNTIF('Data-Qtr7'!E58,"Yes, nominated to self-administer")+COUNTIF('Data-Qtr7'!E58,"Yes, nominated NOT to self-administer"))),"")</f>
        <v/>
      </c>
      <c r="F59" s="172" t="str">
        <f>IF(M59=1,IF(ISBLANK('Data-Qtr7'!F58),"",(10*COUNTIF('Data-Qtr7'!F58,"Yes, reported difficulty swallowing medicines")+COUNTIF('Data-Qtr7'!F58,"Yes, reported NO difficulty swallowing medicines"))),"")</f>
        <v/>
      </c>
      <c r="G59" s="168" t="str">
        <f>IF(M59=1,IF('Data-Qtr7'!P58,0.1,IF(ISBLANK('Data-Qtr7'!G58),"",(COUNTIF('Data-Qtr7'!G58,"Yes")+(0.1*COUNTIF('Data-Qtr7'!G58,"N/A"))))),"")</f>
        <v/>
      </c>
      <c r="H59" s="169" t="str">
        <f>IF(M59=1,IF('Data-Qtr7'!Q58,0.1,IF(ISBLANK('Data-Qtr7'!H58),"",((COUNTIF('Data-Qtr7'!H58,"Yes")+(0.1*COUNTIF('Data-Qtr7'!H58,"N/A")))))),"")</f>
        <v/>
      </c>
      <c r="I59" s="173" t="str">
        <f>IF(M59=1,IF(ISBLANK('Data-Qtr7'!I58),"",(COUNTIF('Data-Qtr7'!I58,"Yes")+(0.1*COUNTIF('Data-Qtr7'!I58,"N/A")))),"")</f>
        <v/>
      </c>
      <c r="J59" s="173" t="str">
        <f>IF(M59=1,IF(ISBLANK('Data-Qtr7'!J58),"",(COUNTIF('Data-Qtr7'!J58,"Yes")+(0.1*COUNTIF('Data-Qtr7'!J58,"N/A")))),"")</f>
        <v/>
      </c>
      <c r="K59" s="174" t="str">
        <f>IF(M59=1,IF(ISBLANK('Data-Qtr7'!K58),"",(COUNTIF('Data-Qtr7'!K58,"Yes")+(0.1*COUNTIF('Data-Qtr7'!K58,"N/A")))),"")</f>
        <v/>
      </c>
      <c r="L59" s="119">
        <f>COUNTIF('Data-Qtr7'!C58:K58,"")</f>
        <v>9</v>
      </c>
      <c r="M59" s="74">
        <f>IF('Data-Qtr7'!R58,"",IF(L59&lt;9,1,0))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IF(M60=1,IF('Data-Qtr7'!C59="","",(COUNTIF('Data-Qtr7'!C59,"Yes")+(0.1*COUNTIF('Data-Qtr7'!C59,"N/A")))),"")</f>
        <v/>
      </c>
      <c r="D60" s="172" t="str">
        <f>IF(M60=1,IF(ISBLANK('Data-Qtr7'!D59),"",(COUNTIF('Data-Qtr7'!D59,"Yes")+(0.1*COUNTIF('Data-Qtr7'!D59,"N/A")))),"")</f>
        <v/>
      </c>
      <c r="E60" s="172" t="str">
        <f>IF(M60=1,IF(ISBLANK('Data-Qtr7'!E59),"",(10*COUNTIF('Data-Qtr7'!E59,"Yes, nominated to self-administer")+COUNTIF('Data-Qtr7'!E59,"Yes, nominated NOT to self-administer"))),"")</f>
        <v/>
      </c>
      <c r="F60" s="172" t="str">
        <f>IF(M60=1,IF(ISBLANK('Data-Qtr7'!F59),"",(10*COUNTIF('Data-Qtr7'!F59,"Yes, reported difficulty swallowing medicines")+COUNTIF('Data-Qtr7'!F59,"Yes, reported NO difficulty swallowing medicines"))),"")</f>
        <v/>
      </c>
      <c r="G60" s="168" t="str">
        <f>IF(M60=1,IF('Data-Qtr7'!P59,0.1,IF(ISBLANK('Data-Qtr7'!G59),"",(COUNTIF('Data-Qtr7'!G59,"Yes")+(0.1*COUNTIF('Data-Qtr7'!G59,"N/A"))))),"")</f>
        <v/>
      </c>
      <c r="H60" s="169" t="str">
        <f>IF(M60=1,IF('Data-Qtr7'!Q59,0.1,IF(ISBLANK('Data-Qtr7'!H59),"",((COUNTIF('Data-Qtr7'!H59,"Yes")+(0.1*COUNTIF('Data-Qtr7'!H59,"N/A")))))),"")</f>
        <v/>
      </c>
      <c r="I60" s="173" t="str">
        <f>IF(M60=1,IF(ISBLANK('Data-Qtr7'!I59),"",(COUNTIF('Data-Qtr7'!I59,"Yes")+(0.1*COUNTIF('Data-Qtr7'!I59,"N/A")))),"")</f>
        <v/>
      </c>
      <c r="J60" s="173" t="str">
        <f>IF(M60=1,IF(ISBLANK('Data-Qtr7'!J59),"",(COUNTIF('Data-Qtr7'!J59,"Yes")+(0.1*COUNTIF('Data-Qtr7'!J59,"N/A")))),"")</f>
        <v/>
      </c>
      <c r="K60" s="174" t="str">
        <f>IF(M60=1,IF(ISBLANK('Data-Qtr7'!K59),"",(COUNTIF('Data-Qtr7'!K59,"Yes")+(0.1*COUNTIF('Data-Qtr7'!K59,"N/A")))),"")</f>
        <v/>
      </c>
      <c r="L60" s="119">
        <f>COUNTIF('Data-Qtr7'!C59:K59,"")</f>
        <v>9</v>
      </c>
      <c r="M60" s="74">
        <f>IF('Data-Qtr7'!R59,"",IF(L60&lt;9,1,0))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IF(M61=1,IF('Data-Qtr7'!C60="","",(COUNTIF('Data-Qtr7'!C60,"Yes")+(0.1*COUNTIF('Data-Qtr7'!C60,"N/A")))),"")</f>
        <v/>
      </c>
      <c r="D61" s="172" t="str">
        <f>IF(M61=1,IF(ISBLANK('Data-Qtr7'!D60),"",(COUNTIF('Data-Qtr7'!D60,"Yes")+(0.1*COUNTIF('Data-Qtr7'!D60,"N/A")))),"")</f>
        <v/>
      </c>
      <c r="E61" s="172" t="str">
        <f>IF(M61=1,IF(ISBLANK('Data-Qtr7'!E60),"",(10*COUNTIF('Data-Qtr7'!E60,"Yes, nominated to self-administer")+COUNTIF('Data-Qtr7'!E60,"Yes, nominated NOT to self-administer"))),"")</f>
        <v/>
      </c>
      <c r="F61" s="172" t="str">
        <f>IF(M61=1,IF(ISBLANK('Data-Qtr7'!F60),"",(10*COUNTIF('Data-Qtr7'!F60,"Yes, reported difficulty swallowing medicines")+COUNTIF('Data-Qtr7'!F60,"Yes, reported NO difficulty swallowing medicines"))),"")</f>
        <v/>
      </c>
      <c r="G61" s="168" t="str">
        <f>IF(M61=1,IF('Data-Qtr7'!P60,0.1,IF(ISBLANK('Data-Qtr7'!G60),"",(COUNTIF('Data-Qtr7'!G60,"Yes")+(0.1*COUNTIF('Data-Qtr7'!G60,"N/A"))))),"")</f>
        <v/>
      </c>
      <c r="H61" s="169" t="str">
        <f>IF(M61=1,IF('Data-Qtr7'!Q60,0.1,IF(ISBLANK('Data-Qtr7'!H60),"",((COUNTIF('Data-Qtr7'!H60,"Yes")+(0.1*COUNTIF('Data-Qtr7'!H60,"N/A")))))),"")</f>
        <v/>
      </c>
      <c r="I61" s="173" t="str">
        <f>IF(M61=1,IF(ISBLANK('Data-Qtr7'!I60),"",(COUNTIF('Data-Qtr7'!I60,"Yes")+(0.1*COUNTIF('Data-Qtr7'!I60,"N/A")))),"")</f>
        <v/>
      </c>
      <c r="J61" s="173" t="str">
        <f>IF(M61=1,IF(ISBLANK('Data-Qtr7'!J60),"",(COUNTIF('Data-Qtr7'!J60,"Yes")+(0.1*COUNTIF('Data-Qtr7'!J60,"N/A")))),"")</f>
        <v/>
      </c>
      <c r="K61" s="174" t="str">
        <f>IF(M61=1,IF(ISBLANK('Data-Qtr7'!K60),"",(COUNTIF('Data-Qtr7'!K60,"Yes")+(0.1*COUNTIF('Data-Qtr7'!K60,"N/A")))),"")</f>
        <v/>
      </c>
      <c r="L61" s="119">
        <f>COUNTIF('Data-Qtr7'!C60:K60,"")</f>
        <v>9</v>
      </c>
      <c r="M61" s="74">
        <f>IF('Data-Qtr7'!R60,"",IF(L61&lt;9,1,0))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IF(M62=1,IF('Data-Qtr7'!C61="","",(COUNTIF('Data-Qtr7'!C61,"Yes")+(0.1*COUNTIF('Data-Qtr7'!C61,"N/A")))),"")</f>
        <v/>
      </c>
      <c r="D62" s="172" t="str">
        <f>IF(M62=1,IF(ISBLANK('Data-Qtr7'!D61),"",(COUNTIF('Data-Qtr7'!D61,"Yes")+(0.1*COUNTIF('Data-Qtr7'!D61,"N/A")))),"")</f>
        <v/>
      </c>
      <c r="E62" s="172" t="str">
        <f>IF(M62=1,IF(ISBLANK('Data-Qtr7'!E61),"",(10*COUNTIF('Data-Qtr7'!E61,"Yes, nominated to self-administer")+COUNTIF('Data-Qtr7'!E61,"Yes, nominated NOT to self-administer"))),"")</f>
        <v/>
      </c>
      <c r="F62" s="172" t="str">
        <f>IF(M62=1,IF(ISBLANK('Data-Qtr7'!F61),"",(10*COUNTIF('Data-Qtr7'!F61,"Yes, reported difficulty swallowing medicines")+COUNTIF('Data-Qtr7'!F61,"Yes, reported NO difficulty swallowing medicines"))),"")</f>
        <v/>
      </c>
      <c r="G62" s="168" t="str">
        <f>IF(M62=1,IF('Data-Qtr7'!P61,0.1,IF(ISBLANK('Data-Qtr7'!G61),"",(COUNTIF('Data-Qtr7'!G61,"Yes")+(0.1*COUNTIF('Data-Qtr7'!G61,"N/A"))))),"")</f>
        <v/>
      </c>
      <c r="H62" s="169" t="str">
        <f>IF(M62=1,IF('Data-Qtr7'!Q61,0.1,IF(ISBLANK('Data-Qtr7'!H61),"",((COUNTIF('Data-Qtr7'!H61,"Yes")+(0.1*COUNTIF('Data-Qtr7'!H61,"N/A")))))),"")</f>
        <v/>
      </c>
      <c r="I62" s="173" t="str">
        <f>IF(M62=1,IF(ISBLANK('Data-Qtr7'!I61),"",(COUNTIF('Data-Qtr7'!I61,"Yes")+(0.1*COUNTIF('Data-Qtr7'!I61,"N/A")))),"")</f>
        <v/>
      </c>
      <c r="J62" s="173" t="str">
        <f>IF(M62=1,IF(ISBLANK('Data-Qtr7'!J61),"",(COUNTIF('Data-Qtr7'!J61,"Yes")+(0.1*COUNTIF('Data-Qtr7'!J61,"N/A")))),"")</f>
        <v/>
      </c>
      <c r="K62" s="174" t="str">
        <f>IF(M62=1,IF(ISBLANK('Data-Qtr7'!K61),"",(COUNTIF('Data-Qtr7'!K61,"Yes")+(0.1*COUNTIF('Data-Qtr7'!K61,"N/A")))),"")</f>
        <v/>
      </c>
      <c r="L62" s="119">
        <f>COUNTIF('Data-Qtr7'!C61:K61,"")</f>
        <v>9</v>
      </c>
      <c r="M62" s="74">
        <f>IF('Data-Qtr7'!R61,"",IF(L62&lt;9,1,0))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IF(M63=1,IF('Data-Qtr7'!C62="","",(COUNTIF('Data-Qtr7'!C62,"Yes")+(0.1*COUNTIF('Data-Qtr7'!C62,"N/A")))),"")</f>
        <v/>
      </c>
      <c r="D63" s="172" t="str">
        <f>IF(M63=1,IF(ISBLANK('Data-Qtr7'!D62),"",(COUNTIF('Data-Qtr7'!D62,"Yes")+(0.1*COUNTIF('Data-Qtr7'!D62,"N/A")))),"")</f>
        <v/>
      </c>
      <c r="E63" s="172" t="str">
        <f>IF(M63=1,IF(ISBLANK('Data-Qtr7'!E62),"",(10*COUNTIF('Data-Qtr7'!E62,"Yes, nominated to self-administer")+COUNTIF('Data-Qtr7'!E62,"Yes, nominated NOT to self-administer"))),"")</f>
        <v/>
      </c>
      <c r="F63" s="172" t="str">
        <f>IF(M63=1,IF(ISBLANK('Data-Qtr7'!F62),"",(10*COUNTIF('Data-Qtr7'!F62,"Yes, reported difficulty swallowing medicines")+COUNTIF('Data-Qtr7'!F62,"Yes, reported NO difficulty swallowing medicines"))),"")</f>
        <v/>
      </c>
      <c r="G63" s="168" t="str">
        <f>IF(M63=1,IF('Data-Qtr7'!P62,0.1,IF(ISBLANK('Data-Qtr7'!G62),"",(COUNTIF('Data-Qtr7'!G62,"Yes")+(0.1*COUNTIF('Data-Qtr7'!G62,"N/A"))))),"")</f>
        <v/>
      </c>
      <c r="H63" s="169" t="str">
        <f>IF(M63=1,IF('Data-Qtr7'!Q62,0.1,IF(ISBLANK('Data-Qtr7'!H62),"",((COUNTIF('Data-Qtr7'!H62,"Yes")+(0.1*COUNTIF('Data-Qtr7'!H62,"N/A")))))),"")</f>
        <v/>
      </c>
      <c r="I63" s="173" t="str">
        <f>IF(M63=1,IF(ISBLANK('Data-Qtr7'!I62),"",(COUNTIF('Data-Qtr7'!I62,"Yes")+(0.1*COUNTIF('Data-Qtr7'!I62,"N/A")))),"")</f>
        <v/>
      </c>
      <c r="J63" s="173" t="str">
        <f>IF(M63=1,IF(ISBLANK('Data-Qtr7'!J62),"",(COUNTIF('Data-Qtr7'!J62,"Yes")+(0.1*COUNTIF('Data-Qtr7'!J62,"N/A")))),"")</f>
        <v/>
      </c>
      <c r="K63" s="174" t="str">
        <f>IF(M63=1,IF(ISBLANK('Data-Qtr7'!K62),"",(COUNTIF('Data-Qtr7'!K62,"Yes")+(0.1*COUNTIF('Data-Qtr7'!K62,"N/A")))),"")</f>
        <v/>
      </c>
      <c r="L63" s="119">
        <f>COUNTIF('Data-Qtr7'!C62:K62,"")</f>
        <v>9</v>
      </c>
      <c r="M63" s="74">
        <f>IF('Data-Qtr7'!R62,"",IF(L63&lt;9,1,0))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IF(M64=1,IF('Data-Qtr7'!C63="","",(COUNTIF('Data-Qtr7'!C63,"Yes")+(0.1*COUNTIF('Data-Qtr7'!C63,"N/A")))),"")</f>
        <v/>
      </c>
      <c r="D64" s="172" t="str">
        <f>IF(M64=1,IF(ISBLANK('Data-Qtr7'!D63),"",(COUNTIF('Data-Qtr7'!D63,"Yes")+(0.1*COUNTIF('Data-Qtr7'!D63,"N/A")))),"")</f>
        <v/>
      </c>
      <c r="E64" s="172" t="str">
        <f>IF(M64=1,IF(ISBLANK('Data-Qtr7'!E63),"",(10*COUNTIF('Data-Qtr7'!E63,"Yes, nominated to self-administer")+COUNTIF('Data-Qtr7'!E63,"Yes, nominated NOT to self-administer"))),"")</f>
        <v/>
      </c>
      <c r="F64" s="172" t="str">
        <f>IF(M64=1,IF(ISBLANK('Data-Qtr7'!F63),"",(10*COUNTIF('Data-Qtr7'!F63,"Yes, reported difficulty swallowing medicines")+COUNTIF('Data-Qtr7'!F63,"Yes, reported NO difficulty swallowing medicines"))),"")</f>
        <v/>
      </c>
      <c r="G64" s="168" t="str">
        <f>IF(M64=1,IF('Data-Qtr7'!P63,0.1,IF(ISBLANK('Data-Qtr7'!G63),"",(COUNTIF('Data-Qtr7'!G63,"Yes")+(0.1*COUNTIF('Data-Qtr7'!G63,"N/A"))))),"")</f>
        <v/>
      </c>
      <c r="H64" s="169" t="str">
        <f>IF(M64=1,IF('Data-Qtr7'!Q63,0.1,IF(ISBLANK('Data-Qtr7'!H63),"",((COUNTIF('Data-Qtr7'!H63,"Yes")+(0.1*COUNTIF('Data-Qtr7'!H63,"N/A")))))),"")</f>
        <v/>
      </c>
      <c r="I64" s="173" t="str">
        <f>IF(M64=1,IF(ISBLANK('Data-Qtr7'!I63),"",(COUNTIF('Data-Qtr7'!I63,"Yes")+(0.1*COUNTIF('Data-Qtr7'!I63,"N/A")))),"")</f>
        <v/>
      </c>
      <c r="J64" s="173" t="str">
        <f>IF(M64=1,IF(ISBLANK('Data-Qtr7'!J63),"",(COUNTIF('Data-Qtr7'!J63,"Yes")+(0.1*COUNTIF('Data-Qtr7'!J63,"N/A")))),"")</f>
        <v/>
      </c>
      <c r="K64" s="174" t="str">
        <f>IF(M64=1,IF(ISBLANK('Data-Qtr7'!K63),"",(COUNTIF('Data-Qtr7'!K63,"Yes")+(0.1*COUNTIF('Data-Qtr7'!K63,"N/A")))),"")</f>
        <v/>
      </c>
      <c r="L64" s="119">
        <f>COUNTIF('Data-Qtr7'!C63:K63,"")</f>
        <v>9</v>
      </c>
      <c r="M64" s="74">
        <f>IF('Data-Qtr7'!R63,"",IF(L64&lt;9,1,0))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IF(M65=1,IF('Data-Qtr7'!C64="","",(COUNTIF('Data-Qtr7'!C64,"Yes")+(0.1*COUNTIF('Data-Qtr7'!C64,"N/A")))),"")</f>
        <v/>
      </c>
      <c r="D65" s="172" t="str">
        <f>IF(M65=1,IF(ISBLANK('Data-Qtr7'!D64),"",(COUNTIF('Data-Qtr7'!D64,"Yes")+(0.1*COUNTIF('Data-Qtr7'!D64,"N/A")))),"")</f>
        <v/>
      </c>
      <c r="E65" s="172" t="str">
        <f>IF(M65=1,IF(ISBLANK('Data-Qtr7'!E64),"",(10*COUNTIF('Data-Qtr7'!E64,"Yes, nominated to self-administer")+COUNTIF('Data-Qtr7'!E64,"Yes, nominated NOT to self-administer"))),"")</f>
        <v/>
      </c>
      <c r="F65" s="172" t="str">
        <f>IF(M65=1,IF(ISBLANK('Data-Qtr7'!F64),"",(10*COUNTIF('Data-Qtr7'!F64,"Yes, reported difficulty swallowing medicines")+COUNTIF('Data-Qtr7'!F64,"Yes, reported NO difficulty swallowing medicines"))),"")</f>
        <v/>
      </c>
      <c r="G65" s="168" t="str">
        <f>IF(M65=1,IF('Data-Qtr7'!P64,0.1,IF(ISBLANK('Data-Qtr7'!G64),"",(COUNTIF('Data-Qtr7'!G64,"Yes")+(0.1*COUNTIF('Data-Qtr7'!G64,"N/A"))))),"")</f>
        <v/>
      </c>
      <c r="H65" s="169" t="str">
        <f>IF(M65=1,IF('Data-Qtr7'!Q64,0.1,IF(ISBLANK('Data-Qtr7'!H64),"",((COUNTIF('Data-Qtr7'!H64,"Yes")+(0.1*COUNTIF('Data-Qtr7'!H64,"N/A")))))),"")</f>
        <v/>
      </c>
      <c r="I65" s="173" t="str">
        <f>IF(M65=1,IF(ISBLANK('Data-Qtr7'!I64),"",(COUNTIF('Data-Qtr7'!I64,"Yes")+(0.1*COUNTIF('Data-Qtr7'!I64,"N/A")))),"")</f>
        <v/>
      </c>
      <c r="J65" s="173" t="str">
        <f>IF(M65=1,IF(ISBLANK('Data-Qtr7'!J64),"",(COUNTIF('Data-Qtr7'!J64,"Yes")+(0.1*COUNTIF('Data-Qtr7'!J64,"N/A")))),"")</f>
        <v/>
      </c>
      <c r="K65" s="174" t="str">
        <f>IF(M65=1,IF(ISBLANK('Data-Qtr7'!K64),"",(COUNTIF('Data-Qtr7'!K64,"Yes")+(0.1*COUNTIF('Data-Qtr7'!K64,"N/A")))),"")</f>
        <v/>
      </c>
      <c r="L65" s="119">
        <f>COUNTIF('Data-Qtr7'!C64:K64,"")</f>
        <v>9</v>
      </c>
      <c r="M65" s="74">
        <f>IF('Data-Qtr7'!R64,"",IF(L65&lt;9,1,0))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IF(M66=1,IF('Data-Qtr7'!C65="","",(COUNTIF('Data-Qtr7'!C65,"Yes")+(0.1*COUNTIF('Data-Qtr7'!C65,"N/A")))),"")</f>
        <v/>
      </c>
      <c r="D66" s="172" t="str">
        <f>IF(M66=1,IF(ISBLANK('Data-Qtr7'!D65),"",(COUNTIF('Data-Qtr7'!D65,"Yes")+(0.1*COUNTIF('Data-Qtr7'!D65,"N/A")))),"")</f>
        <v/>
      </c>
      <c r="E66" s="172" t="str">
        <f>IF(M66=1,IF(ISBLANK('Data-Qtr7'!E65),"",(10*COUNTIF('Data-Qtr7'!E65,"Yes, nominated to self-administer")+COUNTIF('Data-Qtr7'!E65,"Yes, nominated NOT to self-administer"))),"")</f>
        <v/>
      </c>
      <c r="F66" s="172" t="str">
        <f>IF(M66=1,IF(ISBLANK('Data-Qtr7'!F65),"",(10*COUNTIF('Data-Qtr7'!F65,"Yes, reported difficulty swallowing medicines")+COUNTIF('Data-Qtr7'!F65,"Yes, reported NO difficulty swallowing medicines"))),"")</f>
        <v/>
      </c>
      <c r="G66" s="168" t="str">
        <f>IF(M66=1,IF('Data-Qtr7'!P65,0.1,IF(ISBLANK('Data-Qtr7'!G65),"",(COUNTIF('Data-Qtr7'!G65,"Yes")+(0.1*COUNTIF('Data-Qtr7'!G65,"N/A"))))),"")</f>
        <v/>
      </c>
      <c r="H66" s="169" t="str">
        <f>IF(M66=1,IF('Data-Qtr7'!Q65,0.1,IF(ISBLANK('Data-Qtr7'!H65),"",((COUNTIF('Data-Qtr7'!H65,"Yes")+(0.1*COUNTIF('Data-Qtr7'!H65,"N/A")))))),"")</f>
        <v/>
      </c>
      <c r="I66" s="173" t="str">
        <f>IF(M66=1,IF(ISBLANK('Data-Qtr7'!I65),"",(COUNTIF('Data-Qtr7'!I65,"Yes")+(0.1*COUNTIF('Data-Qtr7'!I65,"N/A")))),"")</f>
        <v/>
      </c>
      <c r="J66" s="173" t="str">
        <f>IF(M66=1,IF(ISBLANK('Data-Qtr7'!J65),"",(COUNTIF('Data-Qtr7'!J65,"Yes")+(0.1*COUNTIF('Data-Qtr7'!J65,"N/A")))),"")</f>
        <v/>
      </c>
      <c r="K66" s="174" t="str">
        <f>IF(M66=1,IF(ISBLANK('Data-Qtr7'!K65),"",(COUNTIF('Data-Qtr7'!K65,"Yes")+(0.1*COUNTIF('Data-Qtr7'!K65,"N/A")))),"")</f>
        <v/>
      </c>
      <c r="L66" s="148">
        <f>COUNTIF('Data-Qtr7'!C65:K65,"")</f>
        <v>9</v>
      </c>
      <c r="M66" s="74">
        <f>IF('Data-Qtr7'!R65,"",IF(L66&lt;9,1,0))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IF(M67=1,IF('Data-Qtr7'!C66="","",(COUNTIF('Data-Qtr7'!C66,"Yes")+(0.1*COUNTIF('Data-Qtr7'!C66,"N/A")))),"")</f>
        <v/>
      </c>
      <c r="D67" s="172" t="str">
        <f>IF(M67=1,IF(ISBLANK('Data-Qtr7'!D66),"",(COUNTIF('Data-Qtr7'!D66,"Yes")+(0.1*COUNTIF('Data-Qtr7'!D66,"N/A")))),"")</f>
        <v/>
      </c>
      <c r="E67" s="172" t="str">
        <f>IF(M67=1,IF(ISBLANK('Data-Qtr7'!E66),"",(10*COUNTIF('Data-Qtr7'!E66,"Yes, nominated to self-administer")+COUNTIF('Data-Qtr7'!E66,"Yes, nominated NOT to self-administer"))),"")</f>
        <v/>
      </c>
      <c r="F67" s="172" t="str">
        <f>IF(M67=1,IF(ISBLANK('Data-Qtr7'!F66),"",(10*COUNTIF('Data-Qtr7'!F66,"Yes, reported difficulty swallowing medicines")+COUNTIF('Data-Qtr7'!F66,"Yes, reported NO difficulty swallowing medicines"))),"")</f>
        <v/>
      </c>
      <c r="G67" s="168" t="str">
        <f>IF(M67=1,IF('Data-Qtr7'!P66,0.1,IF(ISBLANK('Data-Qtr7'!G66),"",(COUNTIF('Data-Qtr7'!G66,"Yes")+(0.1*COUNTIF('Data-Qtr7'!G66,"N/A"))))),"")</f>
        <v/>
      </c>
      <c r="H67" s="169" t="str">
        <f>IF(M67=1,IF('Data-Qtr7'!Q66,0.1,IF(ISBLANK('Data-Qtr7'!H66),"",((COUNTIF('Data-Qtr7'!H66,"Yes")+(0.1*COUNTIF('Data-Qtr7'!H66,"N/A")))))),"")</f>
        <v/>
      </c>
      <c r="I67" s="173" t="str">
        <f>IF(M67=1,IF(ISBLANK('Data-Qtr7'!I66),"",(COUNTIF('Data-Qtr7'!I66,"Yes")+(0.1*COUNTIF('Data-Qtr7'!I66,"N/A")))),"")</f>
        <v/>
      </c>
      <c r="J67" s="173" t="str">
        <f>IF(M67=1,IF(ISBLANK('Data-Qtr7'!J66),"",(COUNTIF('Data-Qtr7'!J66,"Yes")+(0.1*COUNTIF('Data-Qtr7'!J66,"N/A")))),"")</f>
        <v/>
      </c>
      <c r="K67" s="174" t="str">
        <f>IF(M67=1,IF(ISBLANK('Data-Qtr7'!K66),"",(COUNTIF('Data-Qtr7'!K66,"Yes")+(0.1*COUNTIF('Data-Qtr7'!K66,"N/A")))),"")</f>
        <v/>
      </c>
      <c r="L67" s="119">
        <f>COUNTIF('Data-Qtr7'!C66:K66,"")</f>
        <v>9</v>
      </c>
      <c r="M67" s="74">
        <f>IF('Data-Qtr7'!R66,"",IF(L67&lt;9,1,0))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IF(M68=1,IF('Data-Qtr7'!C67="","",(COUNTIF('Data-Qtr7'!C67,"Yes")+(0.1*COUNTIF('Data-Qtr7'!C67,"N/A")))),"")</f>
        <v/>
      </c>
      <c r="D68" s="172" t="str">
        <f>IF(M68=1,IF(ISBLANK('Data-Qtr7'!D67),"",(COUNTIF('Data-Qtr7'!D67,"Yes")+(0.1*COUNTIF('Data-Qtr7'!D67,"N/A")))),"")</f>
        <v/>
      </c>
      <c r="E68" s="172" t="str">
        <f>IF(M68=1,IF(ISBLANK('Data-Qtr7'!E67),"",(10*COUNTIF('Data-Qtr7'!E67,"Yes, nominated to self-administer")+COUNTIF('Data-Qtr7'!E67,"Yes, nominated NOT to self-administer"))),"")</f>
        <v/>
      </c>
      <c r="F68" s="172" t="str">
        <f>IF(M68=1,IF(ISBLANK('Data-Qtr7'!F67),"",(10*COUNTIF('Data-Qtr7'!F67,"Yes, reported difficulty swallowing medicines")+COUNTIF('Data-Qtr7'!F67,"Yes, reported NO difficulty swallowing medicines"))),"")</f>
        <v/>
      </c>
      <c r="G68" s="168" t="str">
        <f>IF(M68=1,IF('Data-Qtr7'!P67,0.1,IF(ISBLANK('Data-Qtr7'!G67),"",(COUNTIF('Data-Qtr7'!G67,"Yes")+(0.1*COUNTIF('Data-Qtr7'!G67,"N/A"))))),"")</f>
        <v/>
      </c>
      <c r="H68" s="169" t="str">
        <f>IF(M68=1,IF('Data-Qtr7'!Q67,0.1,IF(ISBLANK('Data-Qtr7'!H67),"",((COUNTIF('Data-Qtr7'!H67,"Yes")+(0.1*COUNTIF('Data-Qtr7'!H67,"N/A")))))),"")</f>
        <v/>
      </c>
      <c r="I68" s="173" t="str">
        <f>IF(M68=1,IF(ISBLANK('Data-Qtr7'!I67),"",(COUNTIF('Data-Qtr7'!I67,"Yes")+(0.1*COUNTIF('Data-Qtr7'!I67,"N/A")))),"")</f>
        <v/>
      </c>
      <c r="J68" s="173" t="str">
        <f>IF(M68=1,IF(ISBLANK('Data-Qtr7'!J67),"",(COUNTIF('Data-Qtr7'!J67,"Yes")+(0.1*COUNTIF('Data-Qtr7'!J67,"N/A")))),"")</f>
        <v/>
      </c>
      <c r="K68" s="174" t="str">
        <f>IF(M68=1,IF(ISBLANK('Data-Qtr7'!K67),"",(COUNTIF('Data-Qtr7'!K67,"Yes")+(0.1*COUNTIF('Data-Qtr7'!K67,"N/A")))),"")</f>
        <v/>
      </c>
      <c r="L68" s="119">
        <f>COUNTIF('Data-Qtr7'!C67:K67,"")</f>
        <v>9</v>
      </c>
      <c r="M68" s="74">
        <f>IF('Data-Qtr7'!R67,"",IF(L68&lt;9,1,0))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IF(M69=1,IF('Data-Qtr7'!C68="","",(COUNTIF('Data-Qtr7'!C68,"Yes")+(0.1*COUNTIF('Data-Qtr7'!C68,"N/A")))),"")</f>
        <v/>
      </c>
      <c r="D69" s="172" t="str">
        <f>IF(M69=1,IF(ISBLANK('Data-Qtr7'!D68),"",(COUNTIF('Data-Qtr7'!D68,"Yes")+(0.1*COUNTIF('Data-Qtr7'!D68,"N/A")))),"")</f>
        <v/>
      </c>
      <c r="E69" s="172" t="str">
        <f>IF(M69=1,IF(ISBLANK('Data-Qtr7'!E68),"",(10*COUNTIF('Data-Qtr7'!E68,"Yes, nominated to self-administer")+COUNTIF('Data-Qtr7'!E68,"Yes, nominated NOT to self-administer"))),"")</f>
        <v/>
      </c>
      <c r="F69" s="172" t="str">
        <f>IF(M69=1,IF(ISBLANK('Data-Qtr7'!F68),"",(10*COUNTIF('Data-Qtr7'!F68,"Yes, reported difficulty swallowing medicines")+COUNTIF('Data-Qtr7'!F68,"Yes, reported NO difficulty swallowing medicines"))),"")</f>
        <v/>
      </c>
      <c r="G69" s="168" t="str">
        <f>IF(M69=1,IF('Data-Qtr7'!P68,0.1,IF(ISBLANK('Data-Qtr7'!G68),"",(COUNTIF('Data-Qtr7'!G68,"Yes")+(0.1*COUNTIF('Data-Qtr7'!G68,"N/A"))))),"")</f>
        <v/>
      </c>
      <c r="H69" s="169" t="str">
        <f>IF(M69=1,IF('Data-Qtr7'!Q68,0.1,IF(ISBLANK('Data-Qtr7'!H68),"",((COUNTIF('Data-Qtr7'!H68,"Yes")+(0.1*COUNTIF('Data-Qtr7'!H68,"N/A")))))),"")</f>
        <v/>
      </c>
      <c r="I69" s="173" t="str">
        <f>IF(M69=1,IF(ISBLANK('Data-Qtr7'!I68),"",(COUNTIF('Data-Qtr7'!I68,"Yes")+(0.1*COUNTIF('Data-Qtr7'!I68,"N/A")))),"")</f>
        <v/>
      </c>
      <c r="J69" s="173" t="str">
        <f>IF(M69=1,IF(ISBLANK('Data-Qtr7'!J68),"",(COUNTIF('Data-Qtr7'!J68,"Yes")+(0.1*COUNTIF('Data-Qtr7'!J68,"N/A")))),"")</f>
        <v/>
      </c>
      <c r="K69" s="174" t="str">
        <f>IF(M69=1,IF(ISBLANK('Data-Qtr7'!K68),"",(COUNTIF('Data-Qtr7'!K68,"Yes")+(0.1*COUNTIF('Data-Qtr7'!K68,"N/A")))),"")</f>
        <v/>
      </c>
      <c r="L69" s="119">
        <f>COUNTIF('Data-Qtr7'!C68:K68,"")</f>
        <v>9</v>
      </c>
      <c r="M69" s="74">
        <f>IF('Data-Qtr7'!R68,"",IF(L69&lt;9,1,0))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IF(M70=1,IF('Data-Qtr7'!C69="","",(COUNTIF('Data-Qtr7'!C69,"Yes")+(0.1*COUNTIF('Data-Qtr7'!C69,"N/A")))),"")</f>
        <v/>
      </c>
      <c r="D70" s="172" t="str">
        <f>IF(M70=1,IF(ISBLANK('Data-Qtr7'!D69),"",(COUNTIF('Data-Qtr7'!D69,"Yes")+(0.1*COUNTIF('Data-Qtr7'!D69,"N/A")))),"")</f>
        <v/>
      </c>
      <c r="E70" s="172" t="str">
        <f>IF(M70=1,IF(ISBLANK('Data-Qtr7'!E69),"",(10*COUNTIF('Data-Qtr7'!E69,"Yes, nominated to self-administer")+COUNTIF('Data-Qtr7'!E69,"Yes, nominated NOT to self-administer"))),"")</f>
        <v/>
      </c>
      <c r="F70" s="172" t="str">
        <f>IF(M70=1,IF(ISBLANK('Data-Qtr7'!F69),"",(10*COUNTIF('Data-Qtr7'!F69,"Yes, reported difficulty swallowing medicines")+COUNTIF('Data-Qtr7'!F69,"Yes, reported NO difficulty swallowing medicines"))),"")</f>
        <v/>
      </c>
      <c r="G70" s="168" t="str">
        <f>IF(M70=1,IF('Data-Qtr7'!P69,0.1,IF(ISBLANK('Data-Qtr7'!G69),"",(COUNTIF('Data-Qtr7'!G69,"Yes")+(0.1*COUNTIF('Data-Qtr7'!G69,"N/A"))))),"")</f>
        <v/>
      </c>
      <c r="H70" s="169" t="str">
        <f>IF(M70=1,IF('Data-Qtr7'!Q69,0.1,IF(ISBLANK('Data-Qtr7'!H69),"",((COUNTIF('Data-Qtr7'!H69,"Yes")+(0.1*COUNTIF('Data-Qtr7'!H69,"N/A")))))),"")</f>
        <v/>
      </c>
      <c r="I70" s="173" t="str">
        <f>IF(M70=1,IF(ISBLANK('Data-Qtr7'!I69),"",(COUNTIF('Data-Qtr7'!I69,"Yes")+(0.1*COUNTIF('Data-Qtr7'!I69,"N/A")))),"")</f>
        <v/>
      </c>
      <c r="J70" s="173" t="str">
        <f>IF(M70=1,IF(ISBLANK('Data-Qtr7'!J69),"",(COUNTIF('Data-Qtr7'!J69,"Yes")+(0.1*COUNTIF('Data-Qtr7'!J69,"N/A")))),"")</f>
        <v/>
      </c>
      <c r="K70" s="174" t="str">
        <f>IF(M70=1,IF(ISBLANK('Data-Qtr7'!K69),"",(COUNTIF('Data-Qtr7'!K69,"Yes")+(0.1*COUNTIF('Data-Qtr7'!K69,"N/A")))),"")</f>
        <v/>
      </c>
      <c r="L70" s="119">
        <f>COUNTIF('Data-Qtr7'!C69:K69,"")</f>
        <v>9</v>
      </c>
      <c r="M70" s="74">
        <f>IF('Data-Qtr7'!R69,"",IF(L70&lt;9,1,0))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IF(M71=1,IF('Data-Qtr7'!C70="","",(COUNTIF('Data-Qtr7'!C70,"Yes")+(0.1*COUNTIF('Data-Qtr7'!C70,"N/A")))),"")</f>
        <v/>
      </c>
      <c r="D71" s="172" t="str">
        <f>IF(M71=1,IF(ISBLANK('Data-Qtr7'!D70),"",(COUNTIF('Data-Qtr7'!D70,"Yes")+(0.1*COUNTIF('Data-Qtr7'!D70,"N/A")))),"")</f>
        <v/>
      </c>
      <c r="E71" s="172" t="str">
        <f>IF(M71=1,IF(ISBLANK('Data-Qtr7'!E70),"",(10*COUNTIF('Data-Qtr7'!E70,"Yes, nominated to self-administer")+COUNTIF('Data-Qtr7'!E70,"Yes, nominated NOT to self-administer"))),"")</f>
        <v/>
      </c>
      <c r="F71" s="172" t="str">
        <f>IF(M71=1,IF(ISBLANK('Data-Qtr7'!F70),"",(10*COUNTIF('Data-Qtr7'!F70,"Yes, reported difficulty swallowing medicines")+COUNTIF('Data-Qtr7'!F70,"Yes, reported NO difficulty swallowing medicines"))),"")</f>
        <v/>
      </c>
      <c r="G71" s="168" t="str">
        <f>IF(M71=1,IF('Data-Qtr7'!P70,0.1,IF(ISBLANK('Data-Qtr7'!G70),"",(COUNTIF('Data-Qtr7'!G70,"Yes")+(0.1*COUNTIF('Data-Qtr7'!G70,"N/A"))))),"")</f>
        <v/>
      </c>
      <c r="H71" s="169" t="str">
        <f>IF(M71=1,IF('Data-Qtr7'!Q70,0.1,IF(ISBLANK('Data-Qtr7'!H70),"",((COUNTIF('Data-Qtr7'!H70,"Yes")+(0.1*COUNTIF('Data-Qtr7'!H70,"N/A")))))),"")</f>
        <v/>
      </c>
      <c r="I71" s="173" t="str">
        <f>IF(M71=1,IF(ISBLANK('Data-Qtr7'!I70),"",(COUNTIF('Data-Qtr7'!I70,"Yes")+(0.1*COUNTIF('Data-Qtr7'!I70,"N/A")))),"")</f>
        <v/>
      </c>
      <c r="J71" s="173" t="str">
        <f>IF(M71=1,IF(ISBLANK('Data-Qtr7'!J70),"",(COUNTIF('Data-Qtr7'!J70,"Yes")+(0.1*COUNTIF('Data-Qtr7'!J70,"N/A")))),"")</f>
        <v/>
      </c>
      <c r="K71" s="174" t="str">
        <f>IF(M71=1,IF(ISBLANK('Data-Qtr7'!K70),"",(COUNTIF('Data-Qtr7'!K70,"Yes")+(0.1*COUNTIF('Data-Qtr7'!K70,"N/A")))),"")</f>
        <v/>
      </c>
      <c r="L71" s="119">
        <f>COUNTIF('Data-Qtr7'!C70:K70,"")</f>
        <v>9</v>
      </c>
      <c r="M71" s="74">
        <f>IF('Data-Qtr7'!R70,"",IF(L71&lt;9,1,0))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IF(M72=1,IF('Data-Qtr7'!C71="","",(COUNTIF('Data-Qtr7'!C71,"Yes")+(0.1*COUNTIF('Data-Qtr7'!C71,"N/A")))),"")</f>
        <v/>
      </c>
      <c r="D72" s="172" t="str">
        <f>IF(M72=1,IF(ISBLANK('Data-Qtr7'!D71),"",(COUNTIF('Data-Qtr7'!D71,"Yes")+(0.1*COUNTIF('Data-Qtr7'!D71,"N/A")))),"")</f>
        <v/>
      </c>
      <c r="E72" s="172" t="str">
        <f>IF(M72=1,IF(ISBLANK('Data-Qtr7'!E71),"",(10*COUNTIF('Data-Qtr7'!E71,"Yes, nominated to self-administer")+COUNTIF('Data-Qtr7'!E71,"Yes, nominated NOT to self-administer"))),"")</f>
        <v/>
      </c>
      <c r="F72" s="172" t="str">
        <f>IF(M72=1,IF(ISBLANK('Data-Qtr7'!F71),"",(10*COUNTIF('Data-Qtr7'!F71,"Yes, reported difficulty swallowing medicines")+COUNTIF('Data-Qtr7'!F71,"Yes, reported NO difficulty swallowing medicines"))),"")</f>
        <v/>
      </c>
      <c r="G72" s="168" t="str">
        <f>IF(M72=1,IF('Data-Qtr7'!P71,0.1,IF(ISBLANK('Data-Qtr7'!G71),"",(COUNTIF('Data-Qtr7'!G71,"Yes")+(0.1*COUNTIF('Data-Qtr7'!G71,"N/A"))))),"")</f>
        <v/>
      </c>
      <c r="H72" s="169" t="str">
        <f>IF(M72=1,IF('Data-Qtr7'!Q71,0.1,IF(ISBLANK('Data-Qtr7'!H71),"",((COUNTIF('Data-Qtr7'!H71,"Yes")+(0.1*COUNTIF('Data-Qtr7'!H71,"N/A")))))),"")</f>
        <v/>
      </c>
      <c r="I72" s="173" t="str">
        <f>IF(M72=1,IF(ISBLANK('Data-Qtr7'!I71),"",(COUNTIF('Data-Qtr7'!I71,"Yes")+(0.1*COUNTIF('Data-Qtr7'!I71,"N/A")))),"")</f>
        <v/>
      </c>
      <c r="J72" s="173" t="str">
        <f>IF(M72=1,IF(ISBLANK('Data-Qtr7'!J71),"",(COUNTIF('Data-Qtr7'!J71,"Yes")+(0.1*COUNTIF('Data-Qtr7'!J71,"N/A")))),"")</f>
        <v/>
      </c>
      <c r="K72" s="174" t="str">
        <f>IF(M72=1,IF(ISBLANK('Data-Qtr7'!K71),"",(COUNTIF('Data-Qtr7'!K71,"Yes")+(0.1*COUNTIF('Data-Qtr7'!K71,"N/A")))),"")</f>
        <v/>
      </c>
      <c r="L72" s="119">
        <f>COUNTIF('Data-Qtr7'!C71:K71,"")</f>
        <v>9</v>
      </c>
      <c r="M72" s="74">
        <f>IF('Data-Qtr7'!R71,"",IF(L72&lt;9,1,0))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IF(M73=1,IF('Data-Qtr7'!C72="","",(COUNTIF('Data-Qtr7'!C72,"Yes")+(0.1*COUNTIF('Data-Qtr7'!C72,"N/A")))),"")</f>
        <v/>
      </c>
      <c r="D73" s="172" t="str">
        <f>IF(M73=1,IF(ISBLANK('Data-Qtr7'!D72),"",(COUNTIF('Data-Qtr7'!D72,"Yes")+(0.1*COUNTIF('Data-Qtr7'!D72,"N/A")))),"")</f>
        <v/>
      </c>
      <c r="E73" s="172" t="str">
        <f>IF(M73=1,IF(ISBLANK('Data-Qtr7'!E72),"",(10*COUNTIF('Data-Qtr7'!E72,"Yes, nominated to self-administer")+COUNTIF('Data-Qtr7'!E72,"Yes, nominated NOT to self-administer"))),"")</f>
        <v/>
      </c>
      <c r="F73" s="172" t="str">
        <f>IF(M73=1,IF(ISBLANK('Data-Qtr7'!F72),"",(10*COUNTIF('Data-Qtr7'!F72,"Yes, reported difficulty swallowing medicines")+COUNTIF('Data-Qtr7'!F72,"Yes, reported NO difficulty swallowing medicines"))),"")</f>
        <v/>
      </c>
      <c r="G73" s="168" t="str">
        <f>IF(M73=1,IF('Data-Qtr7'!P72,0.1,IF(ISBLANK('Data-Qtr7'!G72),"",(COUNTIF('Data-Qtr7'!G72,"Yes")+(0.1*COUNTIF('Data-Qtr7'!G72,"N/A"))))),"")</f>
        <v/>
      </c>
      <c r="H73" s="169" t="str">
        <f>IF(M73=1,IF('Data-Qtr7'!Q72,0.1,IF(ISBLANK('Data-Qtr7'!H72),"",((COUNTIF('Data-Qtr7'!H72,"Yes")+(0.1*COUNTIF('Data-Qtr7'!H72,"N/A")))))),"")</f>
        <v/>
      </c>
      <c r="I73" s="173" t="str">
        <f>IF(M73=1,IF(ISBLANK('Data-Qtr7'!I72),"",(COUNTIF('Data-Qtr7'!I72,"Yes")+(0.1*COUNTIF('Data-Qtr7'!I72,"N/A")))),"")</f>
        <v/>
      </c>
      <c r="J73" s="173" t="str">
        <f>IF(M73=1,IF(ISBLANK('Data-Qtr7'!J72),"",(COUNTIF('Data-Qtr7'!J72,"Yes")+(0.1*COUNTIF('Data-Qtr7'!J72,"N/A")))),"")</f>
        <v/>
      </c>
      <c r="K73" s="174" t="str">
        <f>IF(M73=1,IF(ISBLANK('Data-Qtr7'!K72),"",(COUNTIF('Data-Qtr7'!K72,"Yes")+(0.1*COUNTIF('Data-Qtr7'!K72,"N/A")))),"")</f>
        <v/>
      </c>
      <c r="L73" s="119">
        <f>COUNTIF('Data-Qtr7'!C72:K72,"")</f>
        <v>9</v>
      </c>
      <c r="M73" s="74">
        <f>IF('Data-Qtr7'!R72,"",IF(L73&lt;9,1,0))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IF(M74=1,IF('Data-Qtr7'!C73="","",(COUNTIF('Data-Qtr7'!C73,"Yes")+(0.1*COUNTIF('Data-Qtr7'!C73,"N/A")))),"")</f>
        <v/>
      </c>
      <c r="D74" s="172" t="str">
        <f>IF(M74=1,IF(ISBLANK('Data-Qtr7'!D73),"",(COUNTIF('Data-Qtr7'!D73,"Yes")+(0.1*COUNTIF('Data-Qtr7'!D73,"N/A")))),"")</f>
        <v/>
      </c>
      <c r="E74" s="172" t="str">
        <f>IF(M74=1,IF(ISBLANK('Data-Qtr7'!E73),"",(10*COUNTIF('Data-Qtr7'!E73,"Yes, nominated to self-administer")+COUNTIF('Data-Qtr7'!E73,"Yes, nominated NOT to self-administer"))),"")</f>
        <v/>
      </c>
      <c r="F74" s="172" t="str">
        <f>IF(M74=1,IF(ISBLANK('Data-Qtr7'!F73),"",(10*COUNTIF('Data-Qtr7'!F73,"Yes, reported difficulty swallowing medicines")+COUNTIF('Data-Qtr7'!F73,"Yes, reported NO difficulty swallowing medicines"))),"")</f>
        <v/>
      </c>
      <c r="G74" s="168" t="str">
        <f>IF(M74=1,IF('Data-Qtr7'!P73,0.1,IF(ISBLANK('Data-Qtr7'!G73),"",(COUNTIF('Data-Qtr7'!G73,"Yes")+(0.1*COUNTIF('Data-Qtr7'!G73,"N/A"))))),"")</f>
        <v/>
      </c>
      <c r="H74" s="169" t="str">
        <f>IF(M74=1,IF('Data-Qtr7'!Q73,0.1,IF(ISBLANK('Data-Qtr7'!H73),"",((COUNTIF('Data-Qtr7'!H73,"Yes")+(0.1*COUNTIF('Data-Qtr7'!H73,"N/A")))))),"")</f>
        <v/>
      </c>
      <c r="I74" s="173" t="str">
        <f>IF(M74=1,IF(ISBLANK('Data-Qtr7'!I73),"",(COUNTIF('Data-Qtr7'!I73,"Yes")+(0.1*COUNTIF('Data-Qtr7'!I73,"N/A")))),"")</f>
        <v/>
      </c>
      <c r="J74" s="173" t="str">
        <f>IF(M74=1,IF(ISBLANK('Data-Qtr7'!J73),"",(COUNTIF('Data-Qtr7'!J73,"Yes")+(0.1*COUNTIF('Data-Qtr7'!J73,"N/A")))),"")</f>
        <v/>
      </c>
      <c r="K74" s="174" t="str">
        <f>IF(M74=1,IF(ISBLANK('Data-Qtr7'!K73),"",(COUNTIF('Data-Qtr7'!K73,"Yes")+(0.1*COUNTIF('Data-Qtr7'!K73,"N/A")))),"")</f>
        <v/>
      </c>
      <c r="L74" s="119">
        <f>COUNTIF('Data-Qtr7'!C73:K73,"")</f>
        <v>9</v>
      </c>
      <c r="M74" s="74">
        <f>IF('Data-Qtr7'!R73,"",IF(L74&lt;9,1,0))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IF(M75=1,IF('Data-Qtr7'!C74="","",(COUNTIF('Data-Qtr7'!C74,"Yes")+(0.1*COUNTIF('Data-Qtr7'!C74,"N/A")))),"")</f>
        <v/>
      </c>
      <c r="D75" s="172" t="str">
        <f>IF(M75=1,IF(ISBLANK('Data-Qtr7'!D74),"",(COUNTIF('Data-Qtr7'!D74,"Yes")+(0.1*COUNTIF('Data-Qtr7'!D74,"N/A")))),"")</f>
        <v/>
      </c>
      <c r="E75" s="172" t="str">
        <f>IF(M75=1,IF(ISBLANK('Data-Qtr7'!E74),"",(10*COUNTIF('Data-Qtr7'!E74,"Yes, nominated to self-administer")+COUNTIF('Data-Qtr7'!E74,"Yes, nominated NOT to self-administer"))),"")</f>
        <v/>
      </c>
      <c r="F75" s="172" t="str">
        <f>IF(M75=1,IF(ISBLANK('Data-Qtr7'!F74),"",(10*COUNTIF('Data-Qtr7'!F74,"Yes, reported difficulty swallowing medicines")+COUNTIF('Data-Qtr7'!F74,"Yes, reported NO difficulty swallowing medicines"))),"")</f>
        <v/>
      </c>
      <c r="G75" s="168" t="str">
        <f>IF(M75=1,IF('Data-Qtr7'!P74,0.1,IF(ISBLANK('Data-Qtr7'!G74),"",(COUNTIF('Data-Qtr7'!G74,"Yes")+(0.1*COUNTIF('Data-Qtr7'!G74,"N/A"))))),"")</f>
        <v/>
      </c>
      <c r="H75" s="169" t="str">
        <f>IF(M75=1,IF('Data-Qtr7'!Q74,0.1,IF(ISBLANK('Data-Qtr7'!H74),"",((COUNTIF('Data-Qtr7'!H74,"Yes")+(0.1*COUNTIF('Data-Qtr7'!H74,"N/A")))))),"")</f>
        <v/>
      </c>
      <c r="I75" s="173" t="str">
        <f>IF(M75=1,IF(ISBLANK('Data-Qtr7'!I74),"",(COUNTIF('Data-Qtr7'!I74,"Yes")+(0.1*COUNTIF('Data-Qtr7'!I74,"N/A")))),"")</f>
        <v/>
      </c>
      <c r="J75" s="173" t="str">
        <f>IF(M75=1,IF(ISBLANK('Data-Qtr7'!J74),"",(COUNTIF('Data-Qtr7'!J74,"Yes")+(0.1*COUNTIF('Data-Qtr7'!J74,"N/A")))),"")</f>
        <v/>
      </c>
      <c r="K75" s="174" t="str">
        <f>IF(M75=1,IF(ISBLANK('Data-Qtr7'!K74),"",(COUNTIF('Data-Qtr7'!K74,"Yes")+(0.1*COUNTIF('Data-Qtr7'!K74,"N/A")))),"")</f>
        <v/>
      </c>
      <c r="L75" s="119">
        <f>COUNTIF('Data-Qtr7'!C74:K74,"")</f>
        <v>9</v>
      </c>
      <c r="M75" s="74">
        <f>IF('Data-Qtr7'!R74,"",IF(L75&lt;9,1,0))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IF(M76=1,IF('Data-Qtr7'!C75="","",(COUNTIF('Data-Qtr7'!C75,"Yes")+(0.1*COUNTIF('Data-Qtr7'!C75,"N/A")))),"")</f>
        <v/>
      </c>
      <c r="D76" s="172" t="str">
        <f>IF(M76=1,IF(ISBLANK('Data-Qtr7'!D75),"",(COUNTIF('Data-Qtr7'!D75,"Yes")+(0.1*COUNTIF('Data-Qtr7'!D75,"N/A")))),"")</f>
        <v/>
      </c>
      <c r="E76" s="172" t="str">
        <f>IF(M76=1,IF(ISBLANK('Data-Qtr7'!E75),"",(10*COUNTIF('Data-Qtr7'!E75,"Yes, nominated to self-administer")+COUNTIF('Data-Qtr7'!E75,"Yes, nominated NOT to self-administer"))),"")</f>
        <v/>
      </c>
      <c r="F76" s="172" t="str">
        <f>IF(M76=1,IF(ISBLANK('Data-Qtr7'!F75),"",(10*COUNTIF('Data-Qtr7'!F75,"Yes, reported difficulty swallowing medicines")+COUNTIF('Data-Qtr7'!F75,"Yes, reported NO difficulty swallowing medicines"))),"")</f>
        <v/>
      </c>
      <c r="G76" s="168" t="str">
        <f>IF(M76=1,IF('Data-Qtr7'!P75,0.1,IF(ISBLANK('Data-Qtr7'!G75),"",(COUNTIF('Data-Qtr7'!G75,"Yes")+(0.1*COUNTIF('Data-Qtr7'!G75,"N/A"))))),"")</f>
        <v/>
      </c>
      <c r="H76" s="169" t="str">
        <f>IF(M76=1,IF('Data-Qtr7'!Q75,0.1,IF(ISBLANK('Data-Qtr7'!H75),"",((COUNTIF('Data-Qtr7'!H75,"Yes")+(0.1*COUNTIF('Data-Qtr7'!H75,"N/A")))))),"")</f>
        <v/>
      </c>
      <c r="I76" s="173" t="str">
        <f>IF(M76=1,IF(ISBLANK('Data-Qtr7'!I75),"",(COUNTIF('Data-Qtr7'!I75,"Yes")+(0.1*COUNTIF('Data-Qtr7'!I75,"N/A")))),"")</f>
        <v/>
      </c>
      <c r="J76" s="173" t="str">
        <f>IF(M76=1,IF(ISBLANK('Data-Qtr7'!J75),"",(COUNTIF('Data-Qtr7'!J75,"Yes")+(0.1*COUNTIF('Data-Qtr7'!J75,"N/A")))),"")</f>
        <v/>
      </c>
      <c r="K76" s="174" t="str">
        <f>IF(M76=1,IF(ISBLANK('Data-Qtr7'!K75),"",(COUNTIF('Data-Qtr7'!K75,"Yes")+(0.1*COUNTIF('Data-Qtr7'!K75,"N/A")))),"")</f>
        <v/>
      </c>
      <c r="L76" s="148">
        <f>COUNTIF('Data-Qtr7'!C75:K75,"")</f>
        <v>9</v>
      </c>
      <c r="M76" s="74">
        <f>IF('Data-Qtr7'!R75,"",IF(L76&lt;9,1,0))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IF(M77=1,IF('Data-Qtr7'!C76="","",(COUNTIF('Data-Qtr7'!C76,"Yes")+(0.1*COUNTIF('Data-Qtr7'!C76,"N/A")))),"")</f>
        <v/>
      </c>
      <c r="D77" s="172" t="str">
        <f>IF(M77=1,IF(ISBLANK('Data-Qtr7'!D76),"",(COUNTIF('Data-Qtr7'!D76,"Yes")+(0.1*COUNTIF('Data-Qtr7'!D76,"N/A")))),"")</f>
        <v/>
      </c>
      <c r="E77" s="172" t="str">
        <f>IF(M77=1,IF(ISBLANK('Data-Qtr7'!E76),"",(10*COUNTIF('Data-Qtr7'!E76,"Yes, nominated to self-administer")+COUNTIF('Data-Qtr7'!E76,"Yes, nominated NOT to self-administer"))),"")</f>
        <v/>
      </c>
      <c r="F77" s="172" t="str">
        <f>IF(M77=1,IF(ISBLANK('Data-Qtr7'!F76),"",(10*COUNTIF('Data-Qtr7'!F76,"Yes, reported difficulty swallowing medicines")+COUNTIF('Data-Qtr7'!F76,"Yes, reported NO difficulty swallowing medicines"))),"")</f>
        <v/>
      </c>
      <c r="G77" s="168" t="str">
        <f>IF(M77=1,IF('Data-Qtr7'!P76,0.1,IF(ISBLANK('Data-Qtr7'!G76),"",(COUNTIF('Data-Qtr7'!G76,"Yes")+(0.1*COUNTIF('Data-Qtr7'!G76,"N/A"))))),"")</f>
        <v/>
      </c>
      <c r="H77" s="169" t="str">
        <f>IF(M77=1,IF('Data-Qtr7'!Q76,0.1,IF(ISBLANK('Data-Qtr7'!H76),"",((COUNTIF('Data-Qtr7'!H76,"Yes")+(0.1*COUNTIF('Data-Qtr7'!H76,"N/A")))))),"")</f>
        <v/>
      </c>
      <c r="I77" s="173" t="str">
        <f>IF(M77=1,IF(ISBLANK('Data-Qtr7'!I76),"",(COUNTIF('Data-Qtr7'!I76,"Yes")+(0.1*COUNTIF('Data-Qtr7'!I76,"N/A")))),"")</f>
        <v/>
      </c>
      <c r="J77" s="173" t="str">
        <f>IF(M77=1,IF(ISBLANK('Data-Qtr7'!J76),"",(COUNTIF('Data-Qtr7'!J76,"Yes")+(0.1*COUNTIF('Data-Qtr7'!J76,"N/A")))),"")</f>
        <v/>
      </c>
      <c r="K77" s="174" t="str">
        <f>IF(M77=1,IF(ISBLANK('Data-Qtr7'!K76),"",(COUNTIF('Data-Qtr7'!K76,"Yes")+(0.1*COUNTIF('Data-Qtr7'!K76,"N/A")))),"")</f>
        <v/>
      </c>
      <c r="L77" s="119">
        <f>COUNTIF('Data-Qtr7'!C76:K76,"")</f>
        <v>9</v>
      </c>
      <c r="M77" s="74">
        <f>IF('Data-Qtr7'!R76,"",IF(L77&lt;9,1,0))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IF(M78=1,IF('Data-Qtr7'!C77="","",(COUNTIF('Data-Qtr7'!C77,"Yes")+(0.1*COUNTIF('Data-Qtr7'!C77,"N/A")))),"")</f>
        <v/>
      </c>
      <c r="D78" s="172" t="str">
        <f>IF(M78=1,IF(ISBLANK('Data-Qtr7'!D77),"",(COUNTIF('Data-Qtr7'!D77,"Yes")+(0.1*COUNTIF('Data-Qtr7'!D77,"N/A")))),"")</f>
        <v/>
      </c>
      <c r="E78" s="172" t="str">
        <f>IF(M78=1,IF(ISBLANK('Data-Qtr7'!E77),"",(10*COUNTIF('Data-Qtr7'!E77,"Yes, nominated to self-administer")+COUNTIF('Data-Qtr7'!E77,"Yes, nominated NOT to self-administer"))),"")</f>
        <v/>
      </c>
      <c r="F78" s="172" t="str">
        <f>IF(M78=1,IF(ISBLANK('Data-Qtr7'!F77),"",(10*COUNTIF('Data-Qtr7'!F77,"Yes, reported difficulty swallowing medicines")+COUNTIF('Data-Qtr7'!F77,"Yes, reported NO difficulty swallowing medicines"))),"")</f>
        <v/>
      </c>
      <c r="G78" s="168" t="str">
        <f>IF(M78=1,IF('Data-Qtr7'!P77,0.1,IF(ISBLANK('Data-Qtr7'!G77),"",(COUNTIF('Data-Qtr7'!G77,"Yes")+(0.1*COUNTIF('Data-Qtr7'!G77,"N/A"))))),"")</f>
        <v/>
      </c>
      <c r="H78" s="169" t="str">
        <f>IF(M78=1,IF('Data-Qtr7'!Q77,0.1,IF(ISBLANK('Data-Qtr7'!H77),"",((COUNTIF('Data-Qtr7'!H77,"Yes")+(0.1*COUNTIF('Data-Qtr7'!H77,"N/A")))))),"")</f>
        <v/>
      </c>
      <c r="I78" s="173" t="str">
        <f>IF(M78=1,IF(ISBLANK('Data-Qtr7'!I77),"",(COUNTIF('Data-Qtr7'!I77,"Yes")+(0.1*COUNTIF('Data-Qtr7'!I77,"N/A")))),"")</f>
        <v/>
      </c>
      <c r="J78" s="173" t="str">
        <f>IF(M78=1,IF(ISBLANK('Data-Qtr7'!J77),"",(COUNTIF('Data-Qtr7'!J77,"Yes")+(0.1*COUNTIF('Data-Qtr7'!J77,"N/A")))),"")</f>
        <v/>
      </c>
      <c r="K78" s="174" t="str">
        <f>IF(M78=1,IF(ISBLANK('Data-Qtr7'!K77),"",(COUNTIF('Data-Qtr7'!K77,"Yes")+(0.1*COUNTIF('Data-Qtr7'!K77,"N/A")))),"")</f>
        <v/>
      </c>
      <c r="L78" s="119">
        <f>COUNTIF('Data-Qtr7'!C77:K77,"")</f>
        <v>9</v>
      </c>
      <c r="M78" s="74">
        <f>IF('Data-Qtr7'!R77,"",IF(L78&lt;9,1,0))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IF(M79=1,IF('Data-Qtr7'!C78="","",(COUNTIF('Data-Qtr7'!C78,"Yes")+(0.1*COUNTIF('Data-Qtr7'!C78,"N/A")))),"")</f>
        <v/>
      </c>
      <c r="D79" s="172" t="str">
        <f>IF(M79=1,IF(ISBLANK('Data-Qtr7'!D78),"",(COUNTIF('Data-Qtr7'!D78,"Yes")+(0.1*COUNTIF('Data-Qtr7'!D78,"N/A")))),"")</f>
        <v/>
      </c>
      <c r="E79" s="172" t="str">
        <f>IF(M79=1,IF(ISBLANK('Data-Qtr7'!E78),"",(10*COUNTIF('Data-Qtr7'!E78,"Yes, nominated to self-administer")+COUNTIF('Data-Qtr7'!E78,"Yes, nominated NOT to self-administer"))),"")</f>
        <v/>
      </c>
      <c r="F79" s="172" t="str">
        <f>IF(M79=1,IF(ISBLANK('Data-Qtr7'!F78),"",(10*COUNTIF('Data-Qtr7'!F78,"Yes, reported difficulty swallowing medicines")+COUNTIF('Data-Qtr7'!F78,"Yes, reported NO difficulty swallowing medicines"))),"")</f>
        <v/>
      </c>
      <c r="G79" s="168" t="str">
        <f>IF(M79=1,IF('Data-Qtr7'!P78,0.1,IF(ISBLANK('Data-Qtr7'!G78),"",(COUNTIF('Data-Qtr7'!G78,"Yes")+(0.1*COUNTIF('Data-Qtr7'!G78,"N/A"))))),"")</f>
        <v/>
      </c>
      <c r="H79" s="169" t="str">
        <f>IF(M79=1,IF('Data-Qtr7'!Q78,0.1,IF(ISBLANK('Data-Qtr7'!H78),"",((COUNTIF('Data-Qtr7'!H78,"Yes")+(0.1*COUNTIF('Data-Qtr7'!H78,"N/A")))))),"")</f>
        <v/>
      </c>
      <c r="I79" s="173" t="str">
        <f>IF(M79=1,IF(ISBLANK('Data-Qtr7'!I78),"",(COUNTIF('Data-Qtr7'!I78,"Yes")+(0.1*COUNTIF('Data-Qtr7'!I78,"N/A")))),"")</f>
        <v/>
      </c>
      <c r="J79" s="173" t="str">
        <f>IF(M79=1,IF(ISBLANK('Data-Qtr7'!J78),"",(COUNTIF('Data-Qtr7'!J78,"Yes")+(0.1*COUNTIF('Data-Qtr7'!J78,"N/A")))),"")</f>
        <v/>
      </c>
      <c r="K79" s="174" t="str">
        <f>IF(M79=1,IF(ISBLANK('Data-Qtr7'!K78),"",(COUNTIF('Data-Qtr7'!K78,"Yes")+(0.1*COUNTIF('Data-Qtr7'!K78,"N/A")))),"")</f>
        <v/>
      </c>
      <c r="L79" s="119">
        <f>COUNTIF('Data-Qtr7'!C78:K78,"")</f>
        <v>9</v>
      </c>
      <c r="M79" s="74">
        <f>IF('Data-Qtr7'!R78,"",IF(L79&lt;9,1,0))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IF(M80=1,IF('Data-Qtr7'!C79="","",(COUNTIF('Data-Qtr7'!C79,"Yes")+(0.1*COUNTIF('Data-Qtr7'!C79,"N/A")))),"")</f>
        <v/>
      </c>
      <c r="D80" s="172" t="str">
        <f>IF(M80=1,IF(ISBLANK('Data-Qtr7'!D79),"",(COUNTIF('Data-Qtr7'!D79,"Yes")+(0.1*COUNTIF('Data-Qtr7'!D79,"N/A")))),"")</f>
        <v/>
      </c>
      <c r="E80" s="172" t="str">
        <f>IF(M80=1,IF(ISBLANK('Data-Qtr7'!E79),"",(10*COUNTIF('Data-Qtr7'!E79,"Yes, nominated to self-administer")+COUNTIF('Data-Qtr7'!E79,"Yes, nominated NOT to self-administer"))),"")</f>
        <v/>
      </c>
      <c r="F80" s="172" t="str">
        <f>IF(M80=1,IF(ISBLANK('Data-Qtr7'!F79),"",(10*COUNTIF('Data-Qtr7'!F79,"Yes, reported difficulty swallowing medicines")+COUNTIF('Data-Qtr7'!F79,"Yes, reported NO difficulty swallowing medicines"))),"")</f>
        <v/>
      </c>
      <c r="G80" s="168" t="str">
        <f>IF(M80=1,IF('Data-Qtr7'!P79,0.1,IF(ISBLANK('Data-Qtr7'!G79),"",(COUNTIF('Data-Qtr7'!G79,"Yes")+(0.1*COUNTIF('Data-Qtr7'!G79,"N/A"))))),"")</f>
        <v/>
      </c>
      <c r="H80" s="169" t="str">
        <f>IF(M80=1,IF('Data-Qtr7'!Q79,0.1,IF(ISBLANK('Data-Qtr7'!H79),"",((COUNTIF('Data-Qtr7'!H79,"Yes")+(0.1*COUNTIF('Data-Qtr7'!H79,"N/A")))))),"")</f>
        <v/>
      </c>
      <c r="I80" s="173" t="str">
        <f>IF(M80=1,IF(ISBLANK('Data-Qtr7'!I79),"",(COUNTIF('Data-Qtr7'!I79,"Yes")+(0.1*COUNTIF('Data-Qtr7'!I79,"N/A")))),"")</f>
        <v/>
      </c>
      <c r="J80" s="173" t="str">
        <f>IF(M80=1,IF(ISBLANK('Data-Qtr7'!J79),"",(COUNTIF('Data-Qtr7'!J79,"Yes")+(0.1*COUNTIF('Data-Qtr7'!J79,"N/A")))),"")</f>
        <v/>
      </c>
      <c r="K80" s="174" t="str">
        <f>IF(M80=1,IF(ISBLANK('Data-Qtr7'!K79),"",(COUNTIF('Data-Qtr7'!K79,"Yes")+(0.1*COUNTIF('Data-Qtr7'!K79,"N/A")))),"")</f>
        <v/>
      </c>
      <c r="L80" s="119">
        <f>COUNTIF('Data-Qtr7'!C79:K79,"")</f>
        <v>9</v>
      </c>
      <c r="M80" s="74">
        <f>IF('Data-Qtr7'!R79,"",IF(L80&lt;9,1,0))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IF(M81=1,IF('Data-Qtr7'!C80="","",(COUNTIF('Data-Qtr7'!C80,"Yes")+(0.1*COUNTIF('Data-Qtr7'!C80,"N/A")))),"")</f>
        <v/>
      </c>
      <c r="D81" s="172" t="str">
        <f>IF(M81=1,IF(ISBLANK('Data-Qtr7'!D80),"",(COUNTIF('Data-Qtr7'!D80,"Yes")+(0.1*COUNTIF('Data-Qtr7'!D80,"N/A")))),"")</f>
        <v/>
      </c>
      <c r="E81" s="172" t="str">
        <f>IF(M81=1,IF(ISBLANK('Data-Qtr7'!E80),"",(10*COUNTIF('Data-Qtr7'!E80,"Yes, nominated to self-administer")+COUNTIF('Data-Qtr7'!E80,"Yes, nominated NOT to self-administer"))),"")</f>
        <v/>
      </c>
      <c r="F81" s="172" t="str">
        <f>IF(M81=1,IF(ISBLANK('Data-Qtr7'!F80),"",(10*COUNTIF('Data-Qtr7'!F80,"Yes, reported difficulty swallowing medicines")+COUNTIF('Data-Qtr7'!F80,"Yes, reported NO difficulty swallowing medicines"))),"")</f>
        <v/>
      </c>
      <c r="G81" s="168" t="str">
        <f>IF(M81=1,IF('Data-Qtr7'!P80,0.1,IF(ISBLANK('Data-Qtr7'!G80),"",(COUNTIF('Data-Qtr7'!G80,"Yes")+(0.1*COUNTIF('Data-Qtr7'!G80,"N/A"))))),"")</f>
        <v/>
      </c>
      <c r="H81" s="169" t="str">
        <f>IF(M81=1,IF('Data-Qtr7'!Q80,0.1,IF(ISBLANK('Data-Qtr7'!H80),"",((COUNTIF('Data-Qtr7'!H80,"Yes")+(0.1*COUNTIF('Data-Qtr7'!H80,"N/A")))))),"")</f>
        <v/>
      </c>
      <c r="I81" s="173" t="str">
        <f>IF(M81=1,IF(ISBLANK('Data-Qtr7'!I80),"",(COUNTIF('Data-Qtr7'!I80,"Yes")+(0.1*COUNTIF('Data-Qtr7'!I80,"N/A")))),"")</f>
        <v/>
      </c>
      <c r="J81" s="173" t="str">
        <f>IF(M81=1,IF(ISBLANK('Data-Qtr7'!J80),"",(COUNTIF('Data-Qtr7'!J80,"Yes")+(0.1*COUNTIF('Data-Qtr7'!J80,"N/A")))),"")</f>
        <v/>
      </c>
      <c r="K81" s="174" t="str">
        <f>IF(M81=1,IF(ISBLANK('Data-Qtr7'!K80),"",(COUNTIF('Data-Qtr7'!K80,"Yes")+(0.1*COUNTIF('Data-Qtr7'!K80,"N/A")))),"")</f>
        <v/>
      </c>
      <c r="L81" s="119">
        <f>COUNTIF('Data-Qtr7'!C80:K80,"")</f>
        <v>9</v>
      </c>
      <c r="M81" s="74">
        <f>IF('Data-Qtr7'!R80,"",IF(L81&lt;9,1,0))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IF(M82=1,IF('Data-Qtr7'!C81="","",(COUNTIF('Data-Qtr7'!C81,"Yes")+(0.1*COUNTIF('Data-Qtr7'!C81,"N/A")))),"")</f>
        <v/>
      </c>
      <c r="D82" s="172" t="str">
        <f>IF(M82=1,IF(ISBLANK('Data-Qtr7'!D81),"",(COUNTIF('Data-Qtr7'!D81,"Yes")+(0.1*COUNTIF('Data-Qtr7'!D81,"N/A")))),"")</f>
        <v/>
      </c>
      <c r="E82" s="172" t="str">
        <f>IF(M82=1,IF(ISBLANK('Data-Qtr7'!E81),"",(10*COUNTIF('Data-Qtr7'!E81,"Yes, nominated to self-administer")+COUNTIF('Data-Qtr7'!E81,"Yes, nominated NOT to self-administer"))),"")</f>
        <v/>
      </c>
      <c r="F82" s="172" t="str">
        <f>IF(M82=1,IF(ISBLANK('Data-Qtr7'!F81),"",(10*COUNTIF('Data-Qtr7'!F81,"Yes, reported difficulty swallowing medicines")+COUNTIF('Data-Qtr7'!F81,"Yes, reported NO difficulty swallowing medicines"))),"")</f>
        <v/>
      </c>
      <c r="G82" s="168" t="str">
        <f>IF(M82=1,IF('Data-Qtr7'!P81,0.1,IF(ISBLANK('Data-Qtr7'!G81),"",(COUNTIF('Data-Qtr7'!G81,"Yes")+(0.1*COUNTIF('Data-Qtr7'!G81,"N/A"))))),"")</f>
        <v/>
      </c>
      <c r="H82" s="169" t="str">
        <f>IF(M82=1,IF('Data-Qtr7'!Q81,0.1,IF(ISBLANK('Data-Qtr7'!H81),"",((COUNTIF('Data-Qtr7'!H81,"Yes")+(0.1*COUNTIF('Data-Qtr7'!H81,"N/A")))))),"")</f>
        <v/>
      </c>
      <c r="I82" s="173" t="str">
        <f>IF(M82=1,IF(ISBLANK('Data-Qtr7'!I81),"",(COUNTIF('Data-Qtr7'!I81,"Yes")+(0.1*COUNTIF('Data-Qtr7'!I81,"N/A")))),"")</f>
        <v/>
      </c>
      <c r="J82" s="173" t="str">
        <f>IF(M82=1,IF(ISBLANK('Data-Qtr7'!J81),"",(COUNTIF('Data-Qtr7'!J81,"Yes")+(0.1*COUNTIF('Data-Qtr7'!J81,"N/A")))),"")</f>
        <v/>
      </c>
      <c r="K82" s="174" t="str">
        <f>IF(M82=1,IF(ISBLANK('Data-Qtr7'!K81),"",(COUNTIF('Data-Qtr7'!K81,"Yes")+(0.1*COUNTIF('Data-Qtr7'!K81,"N/A")))),"")</f>
        <v/>
      </c>
      <c r="L82" s="119">
        <f>COUNTIF('Data-Qtr7'!C81:K81,"")</f>
        <v>9</v>
      </c>
      <c r="M82" s="74">
        <f>IF('Data-Qtr7'!R81,"",IF(L82&lt;9,1,0))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IF(M83=1,IF('Data-Qtr7'!C82="","",(COUNTIF('Data-Qtr7'!C82,"Yes")+(0.1*COUNTIF('Data-Qtr7'!C82,"N/A")))),"")</f>
        <v/>
      </c>
      <c r="D83" s="172" t="str">
        <f>IF(M83=1,IF(ISBLANK('Data-Qtr7'!D82),"",(COUNTIF('Data-Qtr7'!D82,"Yes")+(0.1*COUNTIF('Data-Qtr7'!D82,"N/A")))),"")</f>
        <v/>
      </c>
      <c r="E83" s="172" t="str">
        <f>IF(M83=1,IF(ISBLANK('Data-Qtr7'!E82),"",(10*COUNTIF('Data-Qtr7'!E82,"Yes, nominated to self-administer")+COUNTIF('Data-Qtr7'!E82,"Yes, nominated NOT to self-administer"))),"")</f>
        <v/>
      </c>
      <c r="F83" s="172" t="str">
        <f>IF(M83=1,IF(ISBLANK('Data-Qtr7'!F82),"",(10*COUNTIF('Data-Qtr7'!F82,"Yes, reported difficulty swallowing medicines")+COUNTIF('Data-Qtr7'!F82,"Yes, reported NO difficulty swallowing medicines"))),"")</f>
        <v/>
      </c>
      <c r="G83" s="168" t="str">
        <f>IF(M83=1,IF('Data-Qtr7'!P82,0.1,IF(ISBLANK('Data-Qtr7'!G82),"",(COUNTIF('Data-Qtr7'!G82,"Yes")+(0.1*COUNTIF('Data-Qtr7'!G82,"N/A"))))),"")</f>
        <v/>
      </c>
      <c r="H83" s="169" t="str">
        <f>IF(M83=1,IF('Data-Qtr7'!Q82,0.1,IF(ISBLANK('Data-Qtr7'!H82),"",((COUNTIF('Data-Qtr7'!H82,"Yes")+(0.1*COUNTIF('Data-Qtr7'!H82,"N/A")))))),"")</f>
        <v/>
      </c>
      <c r="I83" s="173" t="str">
        <f>IF(M83=1,IF(ISBLANK('Data-Qtr7'!I82),"",(COUNTIF('Data-Qtr7'!I82,"Yes")+(0.1*COUNTIF('Data-Qtr7'!I82,"N/A")))),"")</f>
        <v/>
      </c>
      <c r="J83" s="173" t="str">
        <f>IF(M83=1,IF(ISBLANK('Data-Qtr7'!J82),"",(COUNTIF('Data-Qtr7'!J82,"Yes")+(0.1*COUNTIF('Data-Qtr7'!J82,"N/A")))),"")</f>
        <v/>
      </c>
      <c r="K83" s="174" t="str">
        <f>IF(M83=1,IF(ISBLANK('Data-Qtr7'!K82),"",(COUNTIF('Data-Qtr7'!K82,"Yes")+(0.1*COUNTIF('Data-Qtr7'!K82,"N/A")))),"")</f>
        <v/>
      </c>
      <c r="L83" s="119">
        <f>COUNTIF('Data-Qtr7'!C82:K82,"")</f>
        <v>9</v>
      </c>
      <c r="M83" s="74">
        <f>IF('Data-Qtr7'!R82,"",IF(L83&lt;9,1,0))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IF(M84=1,IF('Data-Qtr7'!C83="","",(COUNTIF('Data-Qtr7'!C83,"Yes")+(0.1*COUNTIF('Data-Qtr7'!C83,"N/A")))),"")</f>
        <v/>
      </c>
      <c r="D84" s="172" t="str">
        <f>IF(M84=1,IF(ISBLANK('Data-Qtr7'!D83),"",(COUNTIF('Data-Qtr7'!D83,"Yes")+(0.1*COUNTIF('Data-Qtr7'!D83,"N/A")))),"")</f>
        <v/>
      </c>
      <c r="E84" s="172" t="str">
        <f>IF(M84=1,IF(ISBLANK('Data-Qtr7'!E83),"",(10*COUNTIF('Data-Qtr7'!E83,"Yes, nominated to self-administer")+COUNTIF('Data-Qtr7'!E83,"Yes, nominated NOT to self-administer"))),"")</f>
        <v/>
      </c>
      <c r="F84" s="172" t="str">
        <f>IF(M84=1,IF(ISBLANK('Data-Qtr7'!F83),"",(10*COUNTIF('Data-Qtr7'!F83,"Yes, reported difficulty swallowing medicines")+COUNTIF('Data-Qtr7'!F83,"Yes, reported NO difficulty swallowing medicines"))),"")</f>
        <v/>
      </c>
      <c r="G84" s="168" t="str">
        <f>IF(M84=1,IF('Data-Qtr7'!P83,0.1,IF(ISBLANK('Data-Qtr7'!G83),"",(COUNTIF('Data-Qtr7'!G83,"Yes")+(0.1*COUNTIF('Data-Qtr7'!G83,"N/A"))))),"")</f>
        <v/>
      </c>
      <c r="H84" s="169" t="str">
        <f>IF(M84=1,IF('Data-Qtr7'!Q83,0.1,IF(ISBLANK('Data-Qtr7'!H83),"",((COUNTIF('Data-Qtr7'!H83,"Yes")+(0.1*COUNTIF('Data-Qtr7'!H83,"N/A")))))),"")</f>
        <v/>
      </c>
      <c r="I84" s="173" t="str">
        <f>IF(M84=1,IF(ISBLANK('Data-Qtr7'!I83),"",(COUNTIF('Data-Qtr7'!I83,"Yes")+(0.1*COUNTIF('Data-Qtr7'!I83,"N/A")))),"")</f>
        <v/>
      </c>
      <c r="J84" s="173" t="str">
        <f>IF(M84=1,IF(ISBLANK('Data-Qtr7'!J83),"",(COUNTIF('Data-Qtr7'!J83,"Yes")+(0.1*COUNTIF('Data-Qtr7'!J83,"N/A")))),"")</f>
        <v/>
      </c>
      <c r="K84" s="174" t="str">
        <f>IF(M84=1,IF(ISBLANK('Data-Qtr7'!K83),"",(COUNTIF('Data-Qtr7'!K83,"Yes")+(0.1*COUNTIF('Data-Qtr7'!K83,"N/A")))),"")</f>
        <v/>
      </c>
      <c r="L84" s="119">
        <f>COUNTIF('Data-Qtr7'!C83:K83,"")</f>
        <v>9</v>
      </c>
      <c r="M84" s="74">
        <f>IF('Data-Qtr7'!R83,"",IF(L84&lt;9,1,0))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IF(M85=1,IF('Data-Qtr7'!C84="","",(COUNTIF('Data-Qtr7'!C84,"Yes")+(0.1*COUNTIF('Data-Qtr7'!C84,"N/A")))),"")</f>
        <v/>
      </c>
      <c r="D85" s="172" t="str">
        <f>IF(M85=1,IF(ISBLANK('Data-Qtr7'!D84),"",(COUNTIF('Data-Qtr7'!D84,"Yes")+(0.1*COUNTIF('Data-Qtr7'!D84,"N/A")))),"")</f>
        <v/>
      </c>
      <c r="E85" s="172" t="str">
        <f>IF(M85=1,IF(ISBLANK('Data-Qtr7'!E84),"",(10*COUNTIF('Data-Qtr7'!E84,"Yes, nominated to self-administer")+COUNTIF('Data-Qtr7'!E84,"Yes, nominated NOT to self-administer"))),"")</f>
        <v/>
      </c>
      <c r="F85" s="172" t="str">
        <f>IF(M85=1,IF(ISBLANK('Data-Qtr7'!F84),"",(10*COUNTIF('Data-Qtr7'!F84,"Yes, reported difficulty swallowing medicines")+COUNTIF('Data-Qtr7'!F84,"Yes, reported NO difficulty swallowing medicines"))),"")</f>
        <v/>
      </c>
      <c r="G85" s="168" t="str">
        <f>IF(M85=1,IF('Data-Qtr7'!P84,0.1,IF(ISBLANK('Data-Qtr7'!G84),"",(COUNTIF('Data-Qtr7'!G84,"Yes")+(0.1*COUNTIF('Data-Qtr7'!G84,"N/A"))))),"")</f>
        <v/>
      </c>
      <c r="H85" s="169" t="str">
        <f>IF(M85=1,IF('Data-Qtr7'!Q84,0.1,IF(ISBLANK('Data-Qtr7'!H84),"",((COUNTIF('Data-Qtr7'!H84,"Yes")+(0.1*COUNTIF('Data-Qtr7'!H84,"N/A")))))),"")</f>
        <v/>
      </c>
      <c r="I85" s="173" t="str">
        <f>IF(M85=1,IF(ISBLANK('Data-Qtr7'!I84),"",(COUNTIF('Data-Qtr7'!I84,"Yes")+(0.1*COUNTIF('Data-Qtr7'!I84,"N/A")))),"")</f>
        <v/>
      </c>
      <c r="J85" s="173" t="str">
        <f>IF(M85=1,IF(ISBLANK('Data-Qtr7'!J84),"",(COUNTIF('Data-Qtr7'!J84,"Yes")+(0.1*COUNTIF('Data-Qtr7'!J84,"N/A")))),"")</f>
        <v/>
      </c>
      <c r="K85" s="174" t="str">
        <f>IF(M85=1,IF(ISBLANK('Data-Qtr7'!K84),"",(COUNTIF('Data-Qtr7'!K84,"Yes")+(0.1*COUNTIF('Data-Qtr7'!K84,"N/A")))),"")</f>
        <v/>
      </c>
      <c r="L85" s="119">
        <f>COUNTIF('Data-Qtr7'!C84:K84,"")</f>
        <v>9</v>
      </c>
      <c r="M85" s="74">
        <f>IF('Data-Qtr7'!R84,"",IF(L85&lt;9,1,0))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IF(M86=1,IF('Data-Qtr7'!C85="","",(COUNTIF('Data-Qtr7'!C85,"Yes")+(0.1*COUNTIF('Data-Qtr7'!C85,"N/A")))),"")</f>
        <v/>
      </c>
      <c r="D86" s="172" t="str">
        <f>IF(M86=1,IF(ISBLANK('Data-Qtr7'!D85),"",(COUNTIF('Data-Qtr7'!D85,"Yes")+(0.1*COUNTIF('Data-Qtr7'!D85,"N/A")))),"")</f>
        <v/>
      </c>
      <c r="E86" s="172" t="str">
        <f>IF(M86=1,IF(ISBLANK('Data-Qtr7'!E85),"",(10*COUNTIF('Data-Qtr7'!E85,"Yes, nominated to self-administer")+COUNTIF('Data-Qtr7'!E85,"Yes, nominated NOT to self-administer"))),"")</f>
        <v/>
      </c>
      <c r="F86" s="172" t="str">
        <f>IF(M86=1,IF(ISBLANK('Data-Qtr7'!F85),"",(10*COUNTIF('Data-Qtr7'!F85,"Yes, reported difficulty swallowing medicines")+COUNTIF('Data-Qtr7'!F85,"Yes, reported NO difficulty swallowing medicines"))),"")</f>
        <v/>
      </c>
      <c r="G86" s="168" t="str">
        <f>IF(M86=1,IF('Data-Qtr7'!P85,0.1,IF(ISBLANK('Data-Qtr7'!G85),"",(COUNTIF('Data-Qtr7'!G85,"Yes")+(0.1*COUNTIF('Data-Qtr7'!G85,"N/A"))))),"")</f>
        <v/>
      </c>
      <c r="H86" s="169" t="str">
        <f>IF(M86=1,IF('Data-Qtr7'!Q85,0.1,IF(ISBLANK('Data-Qtr7'!H85),"",((COUNTIF('Data-Qtr7'!H85,"Yes")+(0.1*COUNTIF('Data-Qtr7'!H85,"N/A")))))),"")</f>
        <v/>
      </c>
      <c r="I86" s="173" t="str">
        <f>IF(M86=1,IF(ISBLANK('Data-Qtr7'!I85),"",(COUNTIF('Data-Qtr7'!I85,"Yes")+(0.1*COUNTIF('Data-Qtr7'!I85,"N/A")))),"")</f>
        <v/>
      </c>
      <c r="J86" s="173" t="str">
        <f>IF(M86=1,IF(ISBLANK('Data-Qtr7'!J85),"",(COUNTIF('Data-Qtr7'!J85,"Yes")+(0.1*COUNTIF('Data-Qtr7'!J85,"N/A")))),"")</f>
        <v/>
      </c>
      <c r="K86" s="174" t="str">
        <f>IF(M86=1,IF(ISBLANK('Data-Qtr7'!K85),"",(COUNTIF('Data-Qtr7'!K85,"Yes")+(0.1*COUNTIF('Data-Qtr7'!K85,"N/A")))),"")</f>
        <v/>
      </c>
      <c r="L86" s="148">
        <f>COUNTIF('Data-Qtr7'!C85:K85,"")</f>
        <v>9</v>
      </c>
      <c r="M86" s="74">
        <f>IF('Data-Qtr7'!R85,"",IF(L86&lt;9,1,0))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IF(M87=1,IF('Data-Qtr7'!C86="","",(COUNTIF('Data-Qtr7'!C86,"Yes")+(0.1*COUNTIF('Data-Qtr7'!C86,"N/A")))),"")</f>
        <v/>
      </c>
      <c r="D87" s="172" t="str">
        <f>IF(M87=1,IF(ISBLANK('Data-Qtr7'!D86),"",(COUNTIF('Data-Qtr7'!D86,"Yes")+(0.1*COUNTIF('Data-Qtr7'!D86,"N/A")))),"")</f>
        <v/>
      </c>
      <c r="E87" s="172" t="str">
        <f>IF(M87=1,IF(ISBLANK('Data-Qtr7'!E86),"",(10*COUNTIF('Data-Qtr7'!E86,"Yes, nominated to self-administer")+COUNTIF('Data-Qtr7'!E86,"Yes, nominated NOT to self-administer"))),"")</f>
        <v/>
      </c>
      <c r="F87" s="172" t="str">
        <f>IF(M87=1,IF(ISBLANK('Data-Qtr7'!F86),"",(10*COUNTIF('Data-Qtr7'!F86,"Yes, reported difficulty swallowing medicines")+COUNTIF('Data-Qtr7'!F86,"Yes, reported NO difficulty swallowing medicines"))),"")</f>
        <v/>
      </c>
      <c r="G87" s="168" t="str">
        <f>IF(M87=1,IF('Data-Qtr7'!P86,0.1,IF(ISBLANK('Data-Qtr7'!G86),"",(COUNTIF('Data-Qtr7'!G86,"Yes")+(0.1*COUNTIF('Data-Qtr7'!G86,"N/A"))))),"")</f>
        <v/>
      </c>
      <c r="H87" s="169" t="str">
        <f>IF(M87=1,IF('Data-Qtr7'!Q86,0.1,IF(ISBLANK('Data-Qtr7'!H86),"",((COUNTIF('Data-Qtr7'!H86,"Yes")+(0.1*COUNTIF('Data-Qtr7'!H86,"N/A")))))),"")</f>
        <v/>
      </c>
      <c r="I87" s="173" t="str">
        <f>IF(M87=1,IF(ISBLANK('Data-Qtr7'!I86),"",(COUNTIF('Data-Qtr7'!I86,"Yes")+(0.1*COUNTIF('Data-Qtr7'!I86,"N/A")))),"")</f>
        <v/>
      </c>
      <c r="J87" s="173" t="str">
        <f>IF(M87=1,IF(ISBLANK('Data-Qtr7'!J86),"",(COUNTIF('Data-Qtr7'!J86,"Yes")+(0.1*COUNTIF('Data-Qtr7'!J86,"N/A")))),"")</f>
        <v/>
      </c>
      <c r="K87" s="174" t="str">
        <f>IF(M87=1,IF(ISBLANK('Data-Qtr7'!K86),"",(COUNTIF('Data-Qtr7'!K86,"Yes")+(0.1*COUNTIF('Data-Qtr7'!K86,"N/A")))),"")</f>
        <v/>
      </c>
      <c r="L87" s="119">
        <f>COUNTIF('Data-Qtr7'!C86:K86,"")</f>
        <v>9</v>
      </c>
      <c r="M87" s="74">
        <f>IF('Data-Qtr7'!R86,"",IF(L87&lt;9,1,0))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IF(M88=1,IF('Data-Qtr7'!C87="","",(COUNTIF('Data-Qtr7'!C87,"Yes")+(0.1*COUNTIF('Data-Qtr7'!C87,"N/A")))),"")</f>
        <v/>
      </c>
      <c r="D88" s="172" t="str">
        <f>IF(M88=1,IF(ISBLANK('Data-Qtr7'!D87),"",(COUNTIF('Data-Qtr7'!D87,"Yes")+(0.1*COUNTIF('Data-Qtr7'!D87,"N/A")))),"")</f>
        <v/>
      </c>
      <c r="E88" s="172" t="str">
        <f>IF(M88=1,IF(ISBLANK('Data-Qtr7'!E87),"",(10*COUNTIF('Data-Qtr7'!E87,"Yes, nominated to self-administer")+COUNTIF('Data-Qtr7'!E87,"Yes, nominated NOT to self-administer"))),"")</f>
        <v/>
      </c>
      <c r="F88" s="172" t="str">
        <f>IF(M88=1,IF(ISBLANK('Data-Qtr7'!F87),"",(10*COUNTIF('Data-Qtr7'!F87,"Yes, reported difficulty swallowing medicines")+COUNTIF('Data-Qtr7'!F87,"Yes, reported NO difficulty swallowing medicines"))),"")</f>
        <v/>
      </c>
      <c r="G88" s="168" t="str">
        <f>IF(M88=1,IF('Data-Qtr7'!P87,0.1,IF(ISBLANK('Data-Qtr7'!G87),"",(COUNTIF('Data-Qtr7'!G87,"Yes")+(0.1*COUNTIF('Data-Qtr7'!G87,"N/A"))))),"")</f>
        <v/>
      </c>
      <c r="H88" s="169" t="str">
        <f>IF(M88=1,IF('Data-Qtr7'!Q87,0.1,IF(ISBLANK('Data-Qtr7'!H87),"",((COUNTIF('Data-Qtr7'!H87,"Yes")+(0.1*COUNTIF('Data-Qtr7'!H87,"N/A")))))),"")</f>
        <v/>
      </c>
      <c r="I88" s="173" t="str">
        <f>IF(M88=1,IF(ISBLANK('Data-Qtr7'!I87),"",(COUNTIF('Data-Qtr7'!I87,"Yes")+(0.1*COUNTIF('Data-Qtr7'!I87,"N/A")))),"")</f>
        <v/>
      </c>
      <c r="J88" s="173" t="str">
        <f>IF(M88=1,IF(ISBLANK('Data-Qtr7'!J87),"",(COUNTIF('Data-Qtr7'!J87,"Yes")+(0.1*COUNTIF('Data-Qtr7'!J87,"N/A")))),"")</f>
        <v/>
      </c>
      <c r="K88" s="174" t="str">
        <f>IF(M88=1,IF(ISBLANK('Data-Qtr7'!K87),"",(COUNTIF('Data-Qtr7'!K87,"Yes")+(0.1*COUNTIF('Data-Qtr7'!K87,"N/A")))),"")</f>
        <v/>
      </c>
      <c r="L88" s="119">
        <f>COUNTIF('Data-Qtr7'!C87:K87,"")</f>
        <v>9</v>
      </c>
      <c r="M88" s="74">
        <f>IF('Data-Qtr7'!R87,"",IF(L88&lt;9,1,0))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IF(M89=1,IF('Data-Qtr7'!C88="","",(COUNTIF('Data-Qtr7'!C88,"Yes")+(0.1*COUNTIF('Data-Qtr7'!C88,"N/A")))),"")</f>
        <v/>
      </c>
      <c r="D89" s="172" t="str">
        <f>IF(M89=1,IF(ISBLANK('Data-Qtr7'!D88),"",(COUNTIF('Data-Qtr7'!D88,"Yes")+(0.1*COUNTIF('Data-Qtr7'!D88,"N/A")))),"")</f>
        <v/>
      </c>
      <c r="E89" s="172" t="str">
        <f>IF(M89=1,IF(ISBLANK('Data-Qtr7'!E88),"",(10*COUNTIF('Data-Qtr7'!E88,"Yes, nominated to self-administer")+COUNTIF('Data-Qtr7'!E88,"Yes, nominated NOT to self-administer"))),"")</f>
        <v/>
      </c>
      <c r="F89" s="172" t="str">
        <f>IF(M89=1,IF(ISBLANK('Data-Qtr7'!F88),"",(10*COUNTIF('Data-Qtr7'!F88,"Yes, reported difficulty swallowing medicines")+COUNTIF('Data-Qtr7'!F88,"Yes, reported NO difficulty swallowing medicines"))),"")</f>
        <v/>
      </c>
      <c r="G89" s="168" t="str">
        <f>IF(M89=1,IF('Data-Qtr7'!P88,0.1,IF(ISBLANK('Data-Qtr7'!G88),"",(COUNTIF('Data-Qtr7'!G88,"Yes")+(0.1*COUNTIF('Data-Qtr7'!G88,"N/A"))))),"")</f>
        <v/>
      </c>
      <c r="H89" s="169" t="str">
        <f>IF(M89=1,IF('Data-Qtr7'!Q88,0.1,IF(ISBLANK('Data-Qtr7'!H88),"",((COUNTIF('Data-Qtr7'!H88,"Yes")+(0.1*COUNTIF('Data-Qtr7'!H88,"N/A")))))),"")</f>
        <v/>
      </c>
      <c r="I89" s="173" t="str">
        <f>IF(M89=1,IF(ISBLANK('Data-Qtr7'!I88),"",(COUNTIF('Data-Qtr7'!I88,"Yes")+(0.1*COUNTIF('Data-Qtr7'!I88,"N/A")))),"")</f>
        <v/>
      </c>
      <c r="J89" s="173" t="str">
        <f>IF(M89=1,IF(ISBLANK('Data-Qtr7'!J88),"",(COUNTIF('Data-Qtr7'!J88,"Yes")+(0.1*COUNTIF('Data-Qtr7'!J88,"N/A")))),"")</f>
        <v/>
      </c>
      <c r="K89" s="174" t="str">
        <f>IF(M89=1,IF(ISBLANK('Data-Qtr7'!K88),"",(COUNTIF('Data-Qtr7'!K88,"Yes")+(0.1*COUNTIF('Data-Qtr7'!K88,"N/A")))),"")</f>
        <v/>
      </c>
      <c r="L89" s="119">
        <f>COUNTIF('Data-Qtr7'!C88:K88,"")</f>
        <v>9</v>
      </c>
      <c r="M89" s="74">
        <f>IF('Data-Qtr7'!R88,"",IF(L89&lt;9,1,0))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IF(M90=1,IF('Data-Qtr7'!C89="","",(COUNTIF('Data-Qtr7'!C89,"Yes")+(0.1*COUNTIF('Data-Qtr7'!C89,"N/A")))),"")</f>
        <v/>
      </c>
      <c r="D90" s="172" t="str">
        <f>IF(M90=1,IF(ISBLANK('Data-Qtr7'!D89),"",(COUNTIF('Data-Qtr7'!D89,"Yes")+(0.1*COUNTIF('Data-Qtr7'!D89,"N/A")))),"")</f>
        <v/>
      </c>
      <c r="E90" s="172" t="str">
        <f>IF(M90=1,IF(ISBLANK('Data-Qtr7'!E89),"",(10*COUNTIF('Data-Qtr7'!E89,"Yes, nominated to self-administer")+COUNTIF('Data-Qtr7'!E89,"Yes, nominated NOT to self-administer"))),"")</f>
        <v/>
      </c>
      <c r="F90" s="172" t="str">
        <f>IF(M90=1,IF(ISBLANK('Data-Qtr7'!F89),"",(10*COUNTIF('Data-Qtr7'!F89,"Yes, reported difficulty swallowing medicines")+COUNTIF('Data-Qtr7'!F89,"Yes, reported NO difficulty swallowing medicines"))),"")</f>
        <v/>
      </c>
      <c r="G90" s="168" t="str">
        <f>IF(M90=1,IF('Data-Qtr7'!P89,0.1,IF(ISBLANK('Data-Qtr7'!G89),"",(COUNTIF('Data-Qtr7'!G89,"Yes")+(0.1*COUNTIF('Data-Qtr7'!G89,"N/A"))))),"")</f>
        <v/>
      </c>
      <c r="H90" s="169" t="str">
        <f>IF(M90=1,IF('Data-Qtr7'!Q89,0.1,IF(ISBLANK('Data-Qtr7'!H89),"",((COUNTIF('Data-Qtr7'!H89,"Yes")+(0.1*COUNTIF('Data-Qtr7'!H89,"N/A")))))),"")</f>
        <v/>
      </c>
      <c r="I90" s="173" t="str">
        <f>IF(M90=1,IF(ISBLANK('Data-Qtr7'!I89),"",(COUNTIF('Data-Qtr7'!I89,"Yes")+(0.1*COUNTIF('Data-Qtr7'!I89,"N/A")))),"")</f>
        <v/>
      </c>
      <c r="J90" s="173" t="str">
        <f>IF(M90=1,IF(ISBLANK('Data-Qtr7'!J89),"",(COUNTIF('Data-Qtr7'!J89,"Yes")+(0.1*COUNTIF('Data-Qtr7'!J89,"N/A")))),"")</f>
        <v/>
      </c>
      <c r="K90" s="174" t="str">
        <f>IF(M90=1,IF(ISBLANK('Data-Qtr7'!K89),"",(COUNTIF('Data-Qtr7'!K89,"Yes")+(0.1*COUNTIF('Data-Qtr7'!K89,"N/A")))),"")</f>
        <v/>
      </c>
      <c r="L90" s="119">
        <f>COUNTIF('Data-Qtr7'!C89:K89,"")</f>
        <v>9</v>
      </c>
      <c r="M90" s="74">
        <f>IF('Data-Qtr7'!R89,"",IF(L90&lt;9,1,0))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IF(M91=1,IF('Data-Qtr7'!C90="","",(COUNTIF('Data-Qtr7'!C90,"Yes")+(0.1*COUNTIF('Data-Qtr7'!C90,"N/A")))),"")</f>
        <v/>
      </c>
      <c r="D91" s="172" t="str">
        <f>IF(M91=1,IF(ISBLANK('Data-Qtr7'!D90),"",(COUNTIF('Data-Qtr7'!D90,"Yes")+(0.1*COUNTIF('Data-Qtr7'!D90,"N/A")))),"")</f>
        <v/>
      </c>
      <c r="E91" s="172" t="str">
        <f>IF(M91=1,IF(ISBLANK('Data-Qtr7'!E90),"",(10*COUNTIF('Data-Qtr7'!E90,"Yes, nominated to self-administer")+COUNTIF('Data-Qtr7'!E90,"Yes, nominated NOT to self-administer"))),"")</f>
        <v/>
      </c>
      <c r="F91" s="172" t="str">
        <f>IF(M91=1,IF(ISBLANK('Data-Qtr7'!F90),"",(10*COUNTIF('Data-Qtr7'!F90,"Yes, reported difficulty swallowing medicines")+COUNTIF('Data-Qtr7'!F90,"Yes, reported NO difficulty swallowing medicines"))),"")</f>
        <v/>
      </c>
      <c r="G91" s="168" t="str">
        <f>IF(M91=1,IF('Data-Qtr7'!P90,0.1,IF(ISBLANK('Data-Qtr7'!G90),"",(COUNTIF('Data-Qtr7'!G90,"Yes")+(0.1*COUNTIF('Data-Qtr7'!G90,"N/A"))))),"")</f>
        <v/>
      </c>
      <c r="H91" s="169" t="str">
        <f>IF(M91=1,IF('Data-Qtr7'!Q90,0.1,IF(ISBLANK('Data-Qtr7'!H90),"",((COUNTIF('Data-Qtr7'!H90,"Yes")+(0.1*COUNTIF('Data-Qtr7'!H90,"N/A")))))),"")</f>
        <v/>
      </c>
      <c r="I91" s="173" t="str">
        <f>IF(M91=1,IF(ISBLANK('Data-Qtr7'!I90),"",(COUNTIF('Data-Qtr7'!I90,"Yes")+(0.1*COUNTIF('Data-Qtr7'!I90,"N/A")))),"")</f>
        <v/>
      </c>
      <c r="J91" s="173" t="str">
        <f>IF(M91=1,IF(ISBLANK('Data-Qtr7'!J90),"",(COUNTIF('Data-Qtr7'!J90,"Yes")+(0.1*COUNTIF('Data-Qtr7'!J90,"N/A")))),"")</f>
        <v/>
      </c>
      <c r="K91" s="174" t="str">
        <f>IF(M91=1,IF(ISBLANK('Data-Qtr7'!K90),"",(COUNTIF('Data-Qtr7'!K90,"Yes")+(0.1*COUNTIF('Data-Qtr7'!K90,"N/A")))),"")</f>
        <v/>
      </c>
      <c r="L91" s="119">
        <f>COUNTIF('Data-Qtr7'!C90:K90,"")</f>
        <v>9</v>
      </c>
      <c r="M91" s="74">
        <f>IF('Data-Qtr7'!R90,"",IF(L91&lt;9,1,0))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IF(M92=1,IF('Data-Qtr7'!C91="","",(COUNTIF('Data-Qtr7'!C91,"Yes")+(0.1*COUNTIF('Data-Qtr7'!C91,"N/A")))),"")</f>
        <v/>
      </c>
      <c r="D92" s="172" t="str">
        <f>IF(M92=1,IF(ISBLANK('Data-Qtr7'!D91),"",(COUNTIF('Data-Qtr7'!D91,"Yes")+(0.1*COUNTIF('Data-Qtr7'!D91,"N/A")))),"")</f>
        <v/>
      </c>
      <c r="E92" s="172" t="str">
        <f>IF(M92=1,IF(ISBLANK('Data-Qtr7'!E91),"",(10*COUNTIF('Data-Qtr7'!E91,"Yes, nominated to self-administer")+COUNTIF('Data-Qtr7'!E91,"Yes, nominated NOT to self-administer"))),"")</f>
        <v/>
      </c>
      <c r="F92" s="172" t="str">
        <f>IF(M92=1,IF(ISBLANK('Data-Qtr7'!F91),"",(10*COUNTIF('Data-Qtr7'!F91,"Yes, reported difficulty swallowing medicines")+COUNTIF('Data-Qtr7'!F91,"Yes, reported NO difficulty swallowing medicines"))),"")</f>
        <v/>
      </c>
      <c r="G92" s="168" t="str">
        <f>IF(M92=1,IF('Data-Qtr7'!P91,0.1,IF(ISBLANK('Data-Qtr7'!G91),"",(COUNTIF('Data-Qtr7'!G91,"Yes")+(0.1*COUNTIF('Data-Qtr7'!G91,"N/A"))))),"")</f>
        <v/>
      </c>
      <c r="H92" s="169" t="str">
        <f>IF(M92=1,IF('Data-Qtr7'!Q91,0.1,IF(ISBLANK('Data-Qtr7'!H91),"",((COUNTIF('Data-Qtr7'!H91,"Yes")+(0.1*COUNTIF('Data-Qtr7'!H91,"N/A")))))),"")</f>
        <v/>
      </c>
      <c r="I92" s="173" t="str">
        <f>IF(M92=1,IF(ISBLANK('Data-Qtr7'!I91),"",(COUNTIF('Data-Qtr7'!I91,"Yes")+(0.1*COUNTIF('Data-Qtr7'!I91,"N/A")))),"")</f>
        <v/>
      </c>
      <c r="J92" s="173" t="str">
        <f>IF(M92=1,IF(ISBLANK('Data-Qtr7'!J91),"",(COUNTIF('Data-Qtr7'!J91,"Yes")+(0.1*COUNTIF('Data-Qtr7'!J91,"N/A")))),"")</f>
        <v/>
      </c>
      <c r="K92" s="174" t="str">
        <f>IF(M92=1,IF(ISBLANK('Data-Qtr7'!K91),"",(COUNTIF('Data-Qtr7'!K91,"Yes")+(0.1*COUNTIF('Data-Qtr7'!K91,"N/A")))),"")</f>
        <v/>
      </c>
      <c r="L92" s="119">
        <f>COUNTIF('Data-Qtr7'!C91:K91,"")</f>
        <v>9</v>
      </c>
      <c r="M92" s="74">
        <f>IF('Data-Qtr7'!R91,"",IF(L92&lt;9,1,0))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IF(M93=1,IF('Data-Qtr7'!C92="","",(COUNTIF('Data-Qtr7'!C92,"Yes")+(0.1*COUNTIF('Data-Qtr7'!C92,"N/A")))),"")</f>
        <v/>
      </c>
      <c r="D93" s="172" t="str">
        <f>IF(M93=1,IF(ISBLANK('Data-Qtr7'!D92),"",(COUNTIF('Data-Qtr7'!D92,"Yes")+(0.1*COUNTIF('Data-Qtr7'!D92,"N/A")))),"")</f>
        <v/>
      </c>
      <c r="E93" s="172" t="str">
        <f>IF(M93=1,IF(ISBLANK('Data-Qtr7'!E92),"",(10*COUNTIF('Data-Qtr7'!E92,"Yes, nominated to self-administer")+COUNTIF('Data-Qtr7'!E92,"Yes, nominated NOT to self-administer"))),"")</f>
        <v/>
      </c>
      <c r="F93" s="172" t="str">
        <f>IF(M93=1,IF(ISBLANK('Data-Qtr7'!F92),"",(10*COUNTIF('Data-Qtr7'!F92,"Yes, reported difficulty swallowing medicines")+COUNTIF('Data-Qtr7'!F92,"Yes, reported NO difficulty swallowing medicines"))),"")</f>
        <v/>
      </c>
      <c r="G93" s="168" t="str">
        <f>IF(M93=1,IF('Data-Qtr7'!P92,0.1,IF(ISBLANK('Data-Qtr7'!G92),"",(COUNTIF('Data-Qtr7'!G92,"Yes")+(0.1*COUNTIF('Data-Qtr7'!G92,"N/A"))))),"")</f>
        <v/>
      </c>
      <c r="H93" s="169" t="str">
        <f>IF(M93=1,IF('Data-Qtr7'!Q92,0.1,IF(ISBLANK('Data-Qtr7'!H92),"",((COUNTIF('Data-Qtr7'!H92,"Yes")+(0.1*COUNTIF('Data-Qtr7'!H92,"N/A")))))),"")</f>
        <v/>
      </c>
      <c r="I93" s="173" t="str">
        <f>IF(M93=1,IF(ISBLANK('Data-Qtr7'!I92),"",(COUNTIF('Data-Qtr7'!I92,"Yes")+(0.1*COUNTIF('Data-Qtr7'!I92,"N/A")))),"")</f>
        <v/>
      </c>
      <c r="J93" s="173" t="str">
        <f>IF(M93=1,IF(ISBLANK('Data-Qtr7'!J92),"",(COUNTIF('Data-Qtr7'!J92,"Yes")+(0.1*COUNTIF('Data-Qtr7'!J92,"N/A")))),"")</f>
        <v/>
      </c>
      <c r="K93" s="174" t="str">
        <f>IF(M93=1,IF(ISBLANK('Data-Qtr7'!K92),"",(COUNTIF('Data-Qtr7'!K92,"Yes")+(0.1*COUNTIF('Data-Qtr7'!K92,"N/A")))),"")</f>
        <v/>
      </c>
      <c r="L93" s="119">
        <f>COUNTIF('Data-Qtr7'!C92:K92,"")</f>
        <v>9</v>
      </c>
      <c r="M93" s="74">
        <f>IF('Data-Qtr7'!R92,"",IF(L93&lt;9,1,0))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IF(M94=1,IF('Data-Qtr7'!C93="","",(COUNTIF('Data-Qtr7'!C93,"Yes")+(0.1*COUNTIF('Data-Qtr7'!C93,"N/A")))),"")</f>
        <v/>
      </c>
      <c r="D94" s="172" t="str">
        <f>IF(M94=1,IF(ISBLANK('Data-Qtr7'!D93),"",(COUNTIF('Data-Qtr7'!D93,"Yes")+(0.1*COUNTIF('Data-Qtr7'!D93,"N/A")))),"")</f>
        <v/>
      </c>
      <c r="E94" s="172" t="str">
        <f>IF(M94=1,IF(ISBLANK('Data-Qtr7'!E93),"",(10*COUNTIF('Data-Qtr7'!E93,"Yes, nominated to self-administer")+COUNTIF('Data-Qtr7'!E93,"Yes, nominated NOT to self-administer"))),"")</f>
        <v/>
      </c>
      <c r="F94" s="172" t="str">
        <f>IF(M94=1,IF(ISBLANK('Data-Qtr7'!F93),"",(10*COUNTIF('Data-Qtr7'!F93,"Yes, reported difficulty swallowing medicines")+COUNTIF('Data-Qtr7'!F93,"Yes, reported NO difficulty swallowing medicines"))),"")</f>
        <v/>
      </c>
      <c r="G94" s="168" t="str">
        <f>IF(M94=1,IF('Data-Qtr7'!P93,0.1,IF(ISBLANK('Data-Qtr7'!G93),"",(COUNTIF('Data-Qtr7'!G93,"Yes")+(0.1*COUNTIF('Data-Qtr7'!G93,"N/A"))))),"")</f>
        <v/>
      </c>
      <c r="H94" s="169" t="str">
        <f>IF(M94=1,IF('Data-Qtr7'!Q93,0.1,IF(ISBLANK('Data-Qtr7'!H93),"",((COUNTIF('Data-Qtr7'!H93,"Yes")+(0.1*COUNTIF('Data-Qtr7'!H93,"N/A")))))),"")</f>
        <v/>
      </c>
      <c r="I94" s="173" t="str">
        <f>IF(M94=1,IF(ISBLANK('Data-Qtr7'!I93),"",(COUNTIF('Data-Qtr7'!I93,"Yes")+(0.1*COUNTIF('Data-Qtr7'!I93,"N/A")))),"")</f>
        <v/>
      </c>
      <c r="J94" s="173" t="str">
        <f>IF(M94=1,IF(ISBLANK('Data-Qtr7'!J93),"",(COUNTIF('Data-Qtr7'!J93,"Yes")+(0.1*COUNTIF('Data-Qtr7'!J93,"N/A")))),"")</f>
        <v/>
      </c>
      <c r="K94" s="174" t="str">
        <f>IF(M94=1,IF(ISBLANK('Data-Qtr7'!K93),"",(COUNTIF('Data-Qtr7'!K93,"Yes")+(0.1*COUNTIF('Data-Qtr7'!K93,"N/A")))),"")</f>
        <v/>
      </c>
      <c r="L94" s="119">
        <f>COUNTIF('Data-Qtr7'!C93:K93,"")</f>
        <v>9</v>
      </c>
      <c r="M94" s="74">
        <f>IF('Data-Qtr7'!R93,"",IF(L94&lt;9,1,0))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IF(M95=1,IF('Data-Qtr7'!C94="","",(COUNTIF('Data-Qtr7'!C94,"Yes")+(0.1*COUNTIF('Data-Qtr7'!C94,"N/A")))),"")</f>
        <v/>
      </c>
      <c r="D95" s="172" t="str">
        <f>IF(M95=1,IF(ISBLANK('Data-Qtr7'!D94),"",(COUNTIF('Data-Qtr7'!D94,"Yes")+(0.1*COUNTIF('Data-Qtr7'!D94,"N/A")))),"")</f>
        <v/>
      </c>
      <c r="E95" s="172" t="str">
        <f>IF(M95=1,IF(ISBLANK('Data-Qtr7'!E94),"",(10*COUNTIF('Data-Qtr7'!E94,"Yes, nominated to self-administer")+COUNTIF('Data-Qtr7'!E94,"Yes, nominated NOT to self-administer"))),"")</f>
        <v/>
      </c>
      <c r="F95" s="172" t="str">
        <f>IF(M95=1,IF(ISBLANK('Data-Qtr7'!F94),"",(10*COUNTIF('Data-Qtr7'!F94,"Yes, reported difficulty swallowing medicines")+COUNTIF('Data-Qtr7'!F94,"Yes, reported NO difficulty swallowing medicines"))),"")</f>
        <v/>
      </c>
      <c r="G95" s="168" t="str">
        <f>IF(M95=1,IF('Data-Qtr7'!P94,0.1,IF(ISBLANK('Data-Qtr7'!G94),"",(COUNTIF('Data-Qtr7'!G94,"Yes")+(0.1*COUNTIF('Data-Qtr7'!G94,"N/A"))))),"")</f>
        <v/>
      </c>
      <c r="H95" s="169" t="str">
        <f>IF(M95=1,IF('Data-Qtr7'!Q94,0.1,IF(ISBLANK('Data-Qtr7'!H94),"",((COUNTIF('Data-Qtr7'!H94,"Yes")+(0.1*COUNTIF('Data-Qtr7'!H94,"N/A")))))),"")</f>
        <v/>
      </c>
      <c r="I95" s="173" t="str">
        <f>IF(M95=1,IF(ISBLANK('Data-Qtr7'!I94),"",(COUNTIF('Data-Qtr7'!I94,"Yes")+(0.1*COUNTIF('Data-Qtr7'!I94,"N/A")))),"")</f>
        <v/>
      </c>
      <c r="J95" s="173" t="str">
        <f>IF(M95=1,IF(ISBLANK('Data-Qtr7'!J94),"",(COUNTIF('Data-Qtr7'!J94,"Yes")+(0.1*COUNTIF('Data-Qtr7'!J94,"N/A")))),"")</f>
        <v/>
      </c>
      <c r="K95" s="174" t="str">
        <f>IF(M95=1,IF(ISBLANK('Data-Qtr7'!K94),"",(COUNTIF('Data-Qtr7'!K94,"Yes")+(0.1*COUNTIF('Data-Qtr7'!K94,"N/A")))),"")</f>
        <v/>
      </c>
      <c r="L95" s="149">
        <f>COUNTIF('Data-Qtr7'!C94:K94,"")</f>
        <v>9</v>
      </c>
      <c r="M95" s="74">
        <f>IF('Data-Qtr7'!R94,"",IF(L95&lt;9,1,0))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IF(M96=1,IF('Data-Qtr7'!C95="","",(COUNTIF('Data-Qtr7'!C95,"Yes")+(0.1*COUNTIF('Data-Qtr7'!C95,"N/A")))),"")</f>
        <v/>
      </c>
      <c r="D96" s="172" t="str">
        <f>IF(M96=1,IF(ISBLANK('Data-Qtr7'!D95),"",(COUNTIF('Data-Qtr7'!D95,"Yes")+(0.1*COUNTIF('Data-Qtr7'!D95,"N/A")))),"")</f>
        <v/>
      </c>
      <c r="E96" s="172" t="str">
        <f>IF(M96=1,IF(ISBLANK('Data-Qtr7'!E95),"",(10*COUNTIF('Data-Qtr7'!E95,"Yes, nominated to self-administer")+COUNTIF('Data-Qtr7'!E95,"Yes, nominated NOT to self-administer"))),"")</f>
        <v/>
      </c>
      <c r="F96" s="172" t="str">
        <f>IF(M96=1,IF(ISBLANK('Data-Qtr7'!F95),"",(10*COUNTIF('Data-Qtr7'!F95,"Yes, reported difficulty swallowing medicines")+COUNTIF('Data-Qtr7'!F95,"Yes, reported NO difficulty swallowing medicines"))),"")</f>
        <v/>
      </c>
      <c r="G96" s="168" t="str">
        <f>IF(M96=1,IF('Data-Qtr7'!P95,0.1,IF(ISBLANK('Data-Qtr7'!G95),"",(COUNTIF('Data-Qtr7'!G95,"Yes")+(0.1*COUNTIF('Data-Qtr7'!G95,"N/A"))))),"")</f>
        <v/>
      </c>
      <c r="H96" s="169" t="str">
        <f>IF(M96=1,IF('Data-Qtr7'!Q95,0.1,IF(ISBLANK('Data-Qtr7'!H95),"",((COUNTIF('Data-Qtr7'!H95,"Yes")+(0.1*COUNTIF('Data-Qtr7'!H95,"N/A")))))),"")</f>
        <v/>
      </c>
      <c r="I96" s="173" t="str">
        <f>IF(M96=1,IF(ISBLANK('Data-Qtr7'!I95),"",(COUNTIF('Data-Qtr7'!I95,"Yes")+(0.1*COUNTIF('Data-Qtr7'!I95,"N/A")))),"")</f>
        <v/>
      </c>
      <c r="J96" s="173" t="str">
        <f>IF(M96=1,IF(ISBLANK('Data-Qtr7'!J95),"",(COUNTIF('Data-Qtr7'!J95,"Yes")+(0.1*COUNTIF('Data-Qtr7'!J95,"N/A")))),"")</f>
        <v/>
      </c>
      <c r="K96" s="174" t="str">
        <f>IF(M96=1,IF(ISBLANK('Data-Qtr7'!K95),"",(COUNTIF('Data-Qtr7'!K95,"Yes")+(0.1*COUNTIF('Data-Qtr7'!K95,"N/A")))),"")</f>
        <v/>
      </c>
      <c r="L96" s="119">
        <f>COUNTIF('Data-Qtr7'!C95:K95,"")</f>
        <v>9</v>
      </c>
      <c r="M96" s="74">
        <f>IF('Data-Qtr7'!R95,"",IF(L96&lt;9,1,0))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IF(M97=1,IF('Data-Qtr7'!C96="","",(COUNTIF('Data-Qtr7'!C96,"Yes")+(0.1*COUNTIF('Data-Qtr7'!C96,"N/A")))),"")</f>
        <v/>
      </c>
      <c r="D97" s="172" t="str">
        <f>IF(M97=1,IF(ISBLANK('Data-Qtr7'!D96),"",(COUNTIF('Data-Qtr7'!D96,"Yes")+(0.1*COUNTIF('Data-Qtr7'!D96,"N/A")))),"")</f>
        <v/>
      </c>
      <c r="E97" s="172" t="str">
        <f>IF(M97=1,IF(ISBLANK('Data-Qtr7'!E96),"",(10*COUNTIF('Data-Qtr7'!E96,"Yes, nominated to self-administer")+COUNTIF('Data-Qtr7'!E96,"Yes, nominated NOT to self-administer"))),"")</f>
        <v/>
      </c>
      <c r="F97" s="172" t="str">
        <f>IF(M97=1,IF(ISBLANK('Data-Qtr7'!F96),"",(10*COUNTIF('Data-Qtr7'!F96,"Yes, reported difficulty swallowing medicines")+COUNTIF('Data-Qtr7'!F96,"Yes, reported NO difficulty swallowing medicines"))),"")</f>
        <v/>
      </c>
      <c r="G97" s="168" t="str">
        <f>IF(M97=1,IF('Data-Qtr7'!P96,0.1,IF(ISBLANK('Data-Qtr7'!G96),"",(COUNTIF('Data-Qtr7'!G96,"Yes")+(0.1*COUNTIF('Data-Qtr7'!G96,"N/A"))))),"")</f>
        <v/>
      </c>
      <c r="H97" s="169" t="str">
        <f>IF(M97=1,IF('Data-Qtr7'!Q96,0.1,IF(ISBLANK('Data-Qtr7'!H96),"",((COUNTIF('Data-Qtr7'!H96,"Yes")+(0.1*COUNTIF('Data-Qtr7'!H96,"N/A")))))),"")</f>
        <v/>
      </c>
      <c r="I97" s="173" t="str">
        <f>IF(M97=1,IF(ISBLANK('Data-Qtr7'!I96),"",(COUNTIF('Data-Qtr7'!I96,"Yes")+(0.1*COUNTIF('Data-Qtr7'!I96,"N/A")))),"")</f>
        <v/>
      </c>
      <c r="J97" s="173" t="str">
        <f>IF(M97=1,IF(ISBLANK('Data-Qtr7'!J96),"",(COUNTIF('Data-Qtr7'!J96,"Yes")+(0.1*COUNTIF('Data-Qtr7'!J96,"N/A")))),"")</f>
        <v/>
      </c>
      <c r="K97" s="174" t="str">
        <f>IF(M97=1,IF(ISBLANK('Data-Qtr7'!K96),"",(COUNTIF('Data-Qtr7'!K96,"Yes")+(0.1*COUNTIF('Data-Qtr7'!K96,"N/A")))),"")</f>
        <v/>
      </c>
      <c r="L97" s="119">
        <f>COUNTIF('Data-Qtr7'!C96:K96,"")</f>
        <v>9</v>
      </c>
      <c r="M97" s="74">
        <f>IF('Data-Qtr7'!R96,"",IF(L97&lt;9,1,0))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IF(M98=1,IF('Data-Qtr7'!C97="","",(COUNTIF('Data-Qtr7'!C97,"Yes")+(0.1*COUNTIF('Data-Qtr7'!C97,"N/A")))),"")</f>
        <v/>
      </c>
      <c r="D98" s="172" t="str">
        <f>IF(M98=1,IF(ISBLANK('Data-Qtr7'!D97),"",(COUNTIF('Data-Qtr7'!D97,"Yes")+(0.1*COUNTIF('Data-Qtr7'!D97,"N/A")))),"")</f>
        <v/>
      </c>
      <c r="E98" s="172" t="str">
        <f>IF(M98=1,IF(ISBLANK('Data-Qtr7'!E97),"",(10*COUNTIF('Data-Qtr7'!E97,"Yes, nominated to self-administer")+COUNTIF('Data-Qtr7'!E97,"Yes, nominated NOT to self-administer"))),"")</f>
        <v/>
      </c>
      <c r="F98" s="172" t="str">
        <f>IF(M98=1,IF(ISBLANK('Data-Qtr7'!F97),"",(10*COUNTIF('Data-Qtr7'!F97,"Yes, reported difficulty swallowing medicines")+COUNTIF('Data-Qtr7'!F97,"Yes, reported NO difficulty swallowing medicines"))),"")</f>
        <v/>
      </c>
      <c r="G98" s="168" t="str">
        <f>IF(M98=1,IF('Data-Qtr7'!P97,0.1,IF(ISBLANK('Data-Qtr7'!G97),"",(COUNTIF('Data-Qtr7'!G97,"Yes")+(0.1*COUNTIF('Data-Qtr7'!G97,"N/A"))))),"")</f>
        <v/>
      </c>
      <c r="H98" s="169" t="str">
        <f>IF(M98=1,IF('Data-Qtr7'!Q97,0.1,IF(ISBLANK('Data-Qtr7'!H97),"",((COUNTIF('Data-Qtr7'!H97,"Yes")+(0.1*COUNTIF('Data-Qtr7'!H97,"N/A")))))),"")</f>
        <v/>
      </c>
      <c r="I98" s="173" t="str">
        <f>IF(M98=1,IF(ISBLANK('Data-Qtr7'!I97),"",(COUNTIF('Data-Qtr7'!I97,"Yes")+(0.1*COUNTIF('Data-Qtr7'!I97,"N/A")))),"")</f>
        <v/>
      </c>
      <c r="J98" s="173" t="str">
        <f>IF(M98=1,IF(ISBLANK('Data-Qtr7'!J97),"",(COUNTIF('Data-Qtr7'!J97,"Yes")+(0.1*COUNTIF('Data-Qtr7'!J97,"N/A")))),"")</f>
        <v/>
      </c>
      <c r="K98" s="174" t="str">
        <f>IF(M98=1,IF(ISBLANK('Data-Qtr7'!K97),"",(COUNTIF('Data-Qtr7'!K97,"Yes")+(0.1*COUNTIF('Data-Qtr7'!K97,"N/A")))),"")</f>
        <v/>
      </c>
      <c r="L98" s="119">
        <f>COUNTIF('Data-Qtr7'!C97:K97,"")</f>
        <v>9</v>
      </c>
      <c r="M98" s="74">
        <f>IF('Data-Qtr7'!R97,"",IF(L98&lt;9,1,0))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IF(M99=1,IF('Data-Qtr7'!C98="","",(COUNTIF('Data-Qtr7'!C98,"Yes")+(0.1*COUNTIF('Data-Qtr7'!C98,"N/A")))),"")</f>
        <v/>
      </c>
      <c r="D99" s="172" t="str">
        <f>IF(M99=1,IF(ISBLANK('Data-Qtr7'!D98),"",(COUNTIF('Data-Qtr7'!D98,"Yes")+(0.1*COUNTIF('Data-Qtr7'!D98,"N/A")))),"")</f>
        <v/>
      </c>
      <c r="E99" s="172" t="str">
        <f>IF(M99=1,IF(ISBLANK('Data-Qtr7'!E98),"",(10*COUNTIF('Data-Qtr7'!E98,"Yes, nominated to self-administer")+COUNTIF('Data-Qtr7'!E98,"Yes, nominated NOT to self-administer"))),"")</f>
        <v/>
      </c>
      <c r="F99" s="172" t="str">
        <f>IF(M99=1,IF(ISBLANK('Data-Qtr7'!F98),"",(10*COUNTIF('Data-Qtr7'!F98,"Yes, reported difficulty swallowing medicines")+COUNTIF('Data-Qtr7'!F98,"Yes, reported NO difficulty swallowing medicines"))),"")</f>
        <v/>
      </c>
      <c r="G99" s="168" t="str">
        <f>IF(M99=1,IF('Data-Qtr7'!P98,0.1,IF(ISBLANK('Data-Qtr7'!G98),"",(COUNTIF('Data-Qtr7'!G98,"Yes")+(0.1*COUNTIF('Data-Qtr7'!G98,"N/A"))))),"")</f>
        <v/>
      </c>
      <c r="H99" s="169" t="str">
        <f>IF(M99=1,IF('Data-Qtr7'!Q98,0.1,IF(ISBLANK('Data-Qtr7'!H98),"",((COUNTIF('Data-Qtr7'!H98,"Yes")+(0.1*COUNTIF('Data-Qtr7'!H98,"N/A")))))),"")</f>
        <v/>
      </c>
      <c r="I99" s="173" t="str">
        <f>IF(M99=1,IF(ISBLANK('Data-Qtr7'!I98),"",(COUNTIF('Data-Qtr7'!I98,"Yes")+(0.1*COUNTIF('Data-Qtr7'!I98,"N/A")))),"")</f>
        <v/>
      </c>
      <c r="J99" s="173" t="str">
        <f>IF(M99=1,IF(ISBLANK('Data-Qtr7'!J98),"",(COUNTIF('Data-Qtr7'!J98,"Yes")+(0.1*COUNTIF('Data-Qtr7'!J98,"N/A")))),"")</f>
        <v/>
      </c>
      <c r="K99" s="174" t="str">
        <f>IF(M99=1,IF(ISBLANK('Data-Qtr7'!K98),"",(COUNTIF('Data-Qtr7'!K98,"Yes")+(0.1*COUNTIF('Data-Qtr7'!K98,"N/A")))),"")</f>
        <v/>
      </c>
      <c r="L99" s="119">
        <f>COUNTIF('Data-Qtr7'!C98:K98,"")</f>
        <v>9</v>
      </c>
      <c r="M99" s="74">
        <f>IF('Data-Qtr7'!R98,"",IF(L99&lt;9,1,0))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IF(M100=1,IF('Data-Qtr7'!C99="","",(COUNTIF('Data-Qtr7'!C99,"Yes")+(0.1*COUNTIF('Data-Qtr7'!C99,"N/A")))),"")</f>
        <v/>
      </c>
      <c r="D100" s="172" t="str">
        <f>IF(M100=1,IF(ISBLANK('Data-Qtr7'!D99),"",(COUNTIF('Data-Qtr7'!D99,"Yes")+(0.1*COUNTIF('Data-Qtr7'!D99,"N/A")))),"")</f>
        <v/>
      </c>
      <c r="E100" s="172" t="str">
        <f>IF(M100=1,IF(ISBLANK('Data-Qtr7'!E99),"",(10*COUNTIF('Data-Qtr7'!E99,"Yes, nominated to self-administer")+COUNTIF('Data-Qtr7'!E99,"Yes, nominated NOT to self-administer"))),"")</f>
        <v/>
      </c>
      <c r="F100" s="172" t="str">
        <f>IF(M100=1,IF(ISBLANK('Data-Qtr7'!F99),"",(10*COUNTIF('Data-Qtr7'!F99,"Yes, reported difficulty swallowing medicines")+COUNTIF('Data-Qtr7'!F99,"Yes, reported NO difficulty swallowing medicines"))),"")</f>
        <v/>
      </c>
      <c r="G100" s="168" t="str">
        <f>IF(M100=1,IF('Data-Qtr7'!P99,0.1,IF(ISBLANK('Data-Qtr7'!G99),"",(COUNTIF('Data-Qtr7'!G99,"Yes")+(0.1*COUNTIF('Data-Qtr7'!G99,"N/A"))))),"")</f>
        <v/>
      </c>
      <c r="H100" s="169" t="str">
        <f>IF(M100=1,IF('Data-Qtr7'!Q99,0.1,IF(ISBLANK('Data-Qtr7'!H99),"",((COUNTIF('Data-Qtr7'!H99,"Yes")+(0.1*COUNTIF('Data-Qtr7'!H99,"N/A")))))),"")</f>
        <v/>
      </c>
      <c r="I100" s="173" t="str">
        <f>IF(M100=1,IF(ISBLANK('Data-Qtr7'!I99),"",(COUNTIF('Data-Qtr7'!I99,"Yes")+(0.1*COUNTIF('Data-Qtr7'!I99,"N/A")))),"")</f>
        <v/>
      </c>
      <c r="J100" s="173" t="str">
        <f>IF(M100=1,IF(ISBLANK('Data-Qtr7'!J99),"",(COUNTIF('Data-Qtr7'!J99,"Yes")+(0.1*COUNTIF('Data-Qtr7'!J99,"N/A")))),"")</f>
        <v/>
      </c>
      <c r="K100" s="174" t="str">
        <f>IF(M100=1,IF(ISBLANK('Data-Qtr7'!K99),"",(COUNTIF('Data-Qtr7'!K99,"Yes")+(0.1*COUNTIF('Data-Qtr7'!K99,"N/A")))),"")</f>
        <v/>
      </c>
      <c r="L100" s="119">
        <f>COUNTIF('Data-Qtr7'!C99:K99,"")</f>
        <v>9</v>
      </c>
      <c r="M100" s="74">
        <f>IF('Data-Qtr7'!R99,"",IF(L100&lt;9,1,0))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IF(M101=1,IF('Data-Qtr7'!C100="","",(COUNTIF('Data-Qtr7'!C100,"Yes")+(0.1*COUNTIF('Data-Qtr7'!C100,"N/A")))),"")</f>
        <v/>
      </c>
      <c r="D101" s="172" t="str">
        <f>IF(M101=1,IF(ISBLANK('Data-Qtr7'!D100),"",(COUNTIF('Data-Qtr7'!D100,"Yes")+(0.1*COUNTIF('Data-Qtr7'!D100,"N/A")))),"")</f>
        <v/>
      </c>
      <c r="E101" s="172" t="str">
        <f>IF(M101=1,IF(ISBLANK('Data-Qtr7'!E100),"",(10*COUNTIF('Data-Qtr7'!E100,"Yes, nominated to self-administer")+COUNTIF('Data-Qtr7'!E100,"Yes, nominated NOT to self-administer"))),"")</f>
        <v/>
      </c>
      <c r="F101" s="172" t="str">
        <f>IF(M101=1,IF(ISBLANK('Data-Qtr7'!F100),"",(10*COUNTIF('Data-Qtr7'!F100,"Yes, reported difficulty swallowing medicines")+COUNTIF('Data-Qtr7'!F100,"Yes, reported NO difficulty swallowing medicines"))),"")</f>
        <v/>
      </c>
      <c r="G101" s="168" t="str">
        <f>IF(M101=1,IF('Data-Qtr7'!P100,0.1,IF(ISBLANK('Data-Qtr7'!G100),"",(COUNTIF('Data-Qtr7'!G100,"Yes")+(0.1*COUNTIF('Data-Qtr7'!G100,"N/A"))))),"")</f>
        <v/>
      </c>
      <c r="H101" s="169" t="str">
        <f>IF(M101=1,IF('Data-Qtr7'!Q100,0.1,IF(ISBLANK('Data-Qtr7'!H100),"",((COUNTIF('Data-Qtr7'!H100,"Yes")+(0.1*COUNTIF('Data-Qtr7'!H100,"N/A")))))),"")</f>
        <v/>
      </c>
      <c r="I101" s="173" t="str">
        <f>IF(M101=1,IF(ISBLANK('Data-Qtr7'!I100),"",(COUNTIF('Data-Qtr7'!I100,"Yes")+(0.1*COUNTIF('Data-Qtr7'!I100,"N/A")))),"")</f>
        <v/>
      </c>
      <c r="J101" s="173" t="str">
        <f>IF(M101=1,IF(ISBLANK('Data-Qtr7'!J100),"",(COUNTIF('Data-Qtr7'!J100,"Yes")+(0.1*COUNTIF('Data-Qtr7'!J100,"N/A")))),"")</f>
        <v/>
      </c>
      <c r="K101" s="174" t="str">
        <f>IF(M101=1,IF(ISBLANK('Data-Qtr7'!K100),"",(COUNTIF('Data-Qtr7'!K100,"Yes")+(0.1*COUNTIF('Data-Qtr7'!K100,"N/A")))),"")</f>
        <v/>
      </c>
      <c r="L101" s="119">
        <f>COUNTIF('Data-Qtr7'!C100:K100,"")</f>
        <v>9</v>
      </c>
      <c r="M101" s="74">
        <f>IF('Data-Qtr7'!R100,"",IF(L101&lt;9,1,0))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IF(M102=1,IF('Data-Qtr7'!C101="","",(COUNTIF('Data-Qtr7'!C101,"Yes")+(0.1*COUNTIF('Data-Qtr7'!C101,"N/A")))),"")</f>
        <v/>
      </c>
      <c r="D102" s="172" t="str">
        <f>IF(M102=1,IF(ISBLANK('Data-Qtr7'!D101),"",(COUNTIF('Data-Qtr7'!D101,"Yes")+(0.1*COUNTIF('Data-Qtr7'!D101,"N/A")))),"")</f>
        <v/>
      </c>
      <c r="E102" s="172" t="str">
        <f>IF(M102=1,IF(ISBLANK('Data-Qtr7'!E101),"",(10*COUNTIF('Data-Qtr7'!E101,"Yes, nominated to self-administer")+COUNTIF('Data-Qtr7'!E101,"Yes, nominated NOT to self-administer"))),"")</f>
        <v/>
      </c>
      <c r="F102" s="172" t="str">
        <f>IF(M102=1,IF(ISBLANK('Data-Qtr7'!F101),"",(10*COUNTIF('Data-Qtr7'!F101,"Yes, reported difficulty swallowing medicines")+COUNTIF('Data-Qtr7'!F101,"Yes, reported NO difficulty swallowing medicines"))),"")</f>
        <v/>
      </c>
      <c r="G102" s="168" t="str">
        <f>IF(M102=1,IF('Data-Qtr7'!P101,0.1,IF(ISBLANK('Data-Qtr7'!G101),"",(COUNTIF('Data-Qtr7'!G101,"Yes")+(0.1*COUNTIF('Data-Qtr7'!G101,"N/A"))))),"")</f>
        <v/>
      </c>
      <c r="H102" s="169" t="str">
        <f>IF(M102=1,IF('Data-Qtr7'!Q101,0.1,IF(ISBLANK('Data-Qtr7'!H101),"",((COUNTIF('Data-Qtr7'!H101,"Yes")+(0.1*COUNTIF('Data-Qtr7'!H101,"N/A")))))),"")</f>
        <v/>
      </c>
      <c r="I102" s="173" t="str">
        <f>IF(M102=1,IF(ISBLANK('Data-Qtr7'!I101),"",(COUNTIF('Data-Qtr7'!I101,"Yes")+(0.1*COUNTIF('Data-Qtr7'!I101,"N/A")))),"")</f>
        <v/>
      </c>
      <c r="J102" s="173" t="str">
        <f>IF(M102=1,IF(ISBLANK('Data-Qtr7'!J101),"",(COUNTIF('Data-Qtr7'!J101,"Yes")+(0.1*COUNTIF('Data-Qtr7'!J101,"N/A")))),"")</f>
        <v/>
      </c>
      <c r="K102" s="174" t="str">
        <f>IF(M102=1,IF(ISBLANK('Data-Qtr7'!K101),"",(COUNTIF('Data-Qtr7'!K101,"Yes")+(0.1*COUNTIF('Data-Qtr7'!K101,"N/A")))),"")</f>
        <v/>
      </c>
      <c r="L102" s="119">
        <f>COUNTIF('Data-Qtr7'!C101:K101,"")</f>
        <v>9</v>
      </c>
      <c r="M102" s="74">
        <f>IF('Data-Qtr7'!R101,"",IF(L102&lt;9,1,0))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IF(M103=1,IF('Data-Qtr7'!C102="","",(COUNTIF('Data-Qtr7'!C102,"Yes")+(0.1*COUNTIF('Data-Qtr7'!C102,"N/A")))),"")</f>
        <v/>
      </c>
      <c r="D103" s="172" t="str">
        <f>IF(M103=1,IF(ISBLANK('Data-Qtr7'!D102),"",(COUNTIF('Data-Qtr7'!D102,"Yes")+(0.1*COUNTIF('Data-Qtr7'!D102,"N/A")))),"")</f>
        <v/>
      </c>
      <c r="E103" s="172" t="str">
        <f>IF(M103=1,IF(ISBLANK('Data-Qtr7'!E102),"",(10*COUNTIF('Data-Qtr7'!E102,"Yes, nominated to self-administer")+COUNTIF('Data-Qtr7'!E102,"Yes, nominated NOT to self-administer"))),"")</f>
        <v/>
      </c>
      <c r="F103" s="172" t="str">
        <f>IF(M103=1,IF(ISBLANK('Data-Qtr7'!F102),"",(10*COUNTIF('Data-Qtr7'!F102,"Yes, reported difficulty swallowing medicines")+COUNTIF('Data-Qtr7'!F102,"Yes, reported NO difficulty swallowing medicines"))),"")</f>
        <v/>
      </c>
      <c r="G103" s="168" t="str">
        <f>IF(M103=1,IF('Data-Qtr7'!P102,0.1,IF(ISBLANK('Data-Qtr7'!G102),"",(COUNTIF('Data-Qtr7'!G102,"Yes")+(0.1*COUNTIF('Data-Qtr7'!G102,"N/A"))))),"")</f>
        <v/>
      </c>
      <c r="H103" s="169" t="str">
        <f>IF(M103=1,IF('Data-Qtr7'!Q102,0.1,IF(ISBLANK('Data-Qtr7'!H102),"",((COUNTIF('Data-Qtr7'!H102,"Yes")+(0.1*COUNTIF('Data-Qtr7'!H102,"N/A")))))),"")</f>
        <v/>
      </c>
      <c r="I103" s="173" t="str">
        <f>IF(M103=1,IF(ISBLANK('Data-Qtr7'!I102),"",(COUNTIF('Data-Qtr7'!I102,"Yes")+(0.1*COUNTIF('Data-Qtr7'!I102,"N/A")))),"")</f>
        <v/>
      </c>
      <c r="J103" s="173" t="str">
        <f>IF(M103=1,IF(ISBLANK('Data-Qtr7'!J102),"",(COUNTIF('Data-Qtr7'!J102,"Yes")+(0.1*COUNTIF('Data-Qtr7'!J102,"N/A")))),"")</f>
        <v/>
      </c>
      <c r="K103" s="174" t="str">
        <f>IF(M103=1,IF(ISBLANK('Data-Qtr7'!K102),"",(COUNTIF('Data-Qtr7'!K102,"Yes")+(0.1*COUNTIF('Data-Qtr7'!K102,"N/A")))),"")</f>
        <v/>
      </c>
      <c r="L103" s="119">
        <f>COUNTIF('Data-Qtr7'!C102:K102,"")</f>
        <v>9</v>
      </c>
      <c r="M103" s="74">
        <f>IF('Data-Qtr7'!R102,"",IF(L103&lt;9,1,0))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IF(M104=1,IF('Data-Qtr7'!C103="","",(COUNTIF('Data-Qtr7'!C103,"Yes")+(0.1*COUNTIF('Data-Qtr7'!C103,"N/A")))),"")</f>
        <v/>
      </c>
      <c r="D104" s="172" t="str">
        <f>IF(M104=1,IF(ISBLANK('Data-Qtr7'!D103),"",(COUNTIF('Data-Qtr7'!D103,"Yes")+(0.1*COUNTIF('Data-Qtr7'!D103,"N/A")))),"")</f>
        <v/>
      </c>
      <c r="E104" s="172" t="str">
        <f>IF(M104=1,IF(ISBLANK('Data-Qtr7'!E103),"",(10*COUNTIF('Data-Qtr7'!E103,"Yes, nominated to self-administer")+COUNTIF('Data-Qtr7'!E103,"Yes, nominated NOT to self-administer"))),"")</f>
        <v/>
      </c>
      <c r="F104" s="172" t="str">
        <f>IF(M104=1,IF(ISBLANK('Data-Qtr7'!F103),"",(10*COUNTIF('Data-Qtr7'!F103,"Yes, reported difficulty swallowing medicines")+COUNTIF('Data-Qtr7'!F103,"Yes, reported NO difficulty swallowing medicines"))),"")</f>
        <v/>
      </c>
      <c r="G104" s="168" t="str">
        <f>IF(M104=1,IF('Data-Qtr7'!P103,0.1,IF(ISBLANK('Data-Qtr7'!G103),"",(COUNTIF('Data-Qtr7'!G103,"Yes")+(0.1*COUNTIF('Data-Qtr7'!G103,"N/A"))))),"")</f>
        <v/>
      </c>
      <c r="H104" s="169" t="str">
        <f>IF(M104=1,IF('Data-Qtr7'!Q103,0.1,IF(ISBLANK('Data-Qtr7'!H103),"",((COUNTIF('Data-Qtr7'!H103,"Yes")+(0.1*COUNTIF('Data-Qtr7'!H103,"N/A")))))),"")</f>
        <v/>
      </c>
      <c r="I104" s="173" t="str">
        <f>IF(M104=1,IF(ISBLANK('Data-Qtr7'!I103),"",(COUNTIF('Data-Qtr7'!I103,"Yes")+(0.1*COUNTIF('Data-Qtr7'!I103,"N/A")))),"")</f>
        <v/>
      </c>
      <c r="J104" s="173" t="str">
        <f>IF(M104=1,IF(ISBLANK('Data-Qtr7'!J103),"",(COUNTIF('Data-Qtr7'!J103,"Yes")+(0.1*COUNTIF('Data-Qtr7'!J103,"N/A")))),"")</f>
        <v/>
      </c>
      <c r="K104" s="174" t="str">
        <f>IF(M104=1,IF(ISBLANK('Data-Qtr7'!K103),"",(COUNTIF('Data-Qtr7'!K103,"Yes")+(0.1*COUNTIF('Data-Qtr7'!K103,"N/A")))),"")</f>
        <v/>
      </c>
      <c r="L104" s="119">
        <f>COUNTIF('Data-Qtr7'!C103:K103,"")</f>
        <v>9</v>
      </c>
      <c r="M104" s="74">
        <f>IF('Data-Qtr7'!R103,"",IF(L104&lt;9,1,0))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IF(M105=1,IF('Data-Qtr7'!C104="","",(COUNTIF('Data-Qtr7'!C104,"Yes")+(0.1*COUNTIF('Data-Qtr7'!C104,"N/A")))),"")</f>
        <v/>
      </c>
      <c r="D105" s="172" t="str">
        <f>IF(M105=1,IF(ISBLANK('Data-Qtr7'!D104),"",(COUNTIF('Data-Qtr7'!D104,"Yes")+(0.1*COUNTIF('Data-Qtr7'!D104,"N/A")))),"")</f>
        <v/>
      </c>
      <c r="E105" s="172" t="str">
        <f>IF(M105=1,IF(ISBLANK('Data-Qtr7'!E104),"",(10*COUNTIF('Data-Qtr7'!E104,"Yes, nominated to self-administer")+COUNTIF('Data-Qtr7'!E104,"Yes, nominated NOT to self-administer"))),"")</f>
        <v/>
      </c>
      <c r="F105" s="172" t="str">
        <f>IF(M105=1,IF(ISBLANK('Data-Qtr7'!F104),"",(10*COUNTIF('Data-Qtr7'!F104,"Yes, reported difficulty swallowing medicines")+COUNTIF('Data-Qtr7'!F104,"Yes, reported NO difficulty swallowing medicines"))),"")</f>
        <v/>
      </c>
      <c r="G105" s="168" t="str">
        <f>IF(M105=1,IF('Data-Qtr7'!P104,0.1,IF(ISBLANK('Data-Qtr7'!G104),"",(COUNTIF('Data-Qtr7'!G104,"Yes")+(0.1*COUNTIF('Data-Qtr7'!G104,"N/A"))))),"")</f>
        <v/>
      </c>
      <c r="H105" s="169" t="str">
        <f>IF(M105=1,IF('Data-Qtr7'!Q104,0.1,IF(ISBLANK('Data-Qtr7'!H104),"",((COUNTIF('Data-Qtr7'!H104,"Yes")+(0.1*COUNTIF('Data-Qtr7'!H104,"N/A")))))),"")</f>
        <v/>
      </c>
      <c r="I105" s="173" t="str">
        <f>IF(M105=1,IF(ISBLANK('Data-Qtr7'!I104),"",(COUNTIF('Data-Qtr7'!I104,"Yes")+(0.1*COUNTIF('Data-Qtr7'!I104,"N/A")))),"")</f>
        <v/>
      </c>
      <c r="J105" s="173" t="str">
        <f>IF(M105=1,IF(ISBLANK('Data-Qtr7'!J104),"",(COUNTIF('Data-Qtr7'!J104,"Yes")+(0.1*COUNTIF('Data-Qtr7'!J104,"N/A")))),"")</f>
        <v/>
      </c>
      <c r="K105" s="174" t="str">
        <f>IF(M105=1,IF(ISBLANK('Data-Qtr7'!K104),"",(COUNTIF('Data-Qtr7'!K104,"Yes")+(0.1*COUNTIF('Data-Qtr7'!K104,"N/A")))),"")</f>
        <v/>
      </c>
      <c r="L105" s="149">
        <f>COUNTIF('Data-Qtr7'!C104:K104,"")</f>
        <v>9</v>
      </c>
      <c r="M105" s="74">
        <f>IF('Data-Qtr7'!R104,"",IF(L105&lt;9,1,0))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IF(M106=1,IF('Data-Qtr7'!C105="","",(COUNTIF('Data-Qtr7'!C105,"Yes")+(0.1*COUNTIF('Data-Qtr7'!C105,"N/A")))),"")</f>
        <v/>
      </c>
      <c r="D106" s="172" t="str">
        <f>IF(M106=1,IF(ISBLANK('Data-Qtr7'!D105),"",(COUNTIF('Data-Qtr7'!D105,"Yes")+(0.1*COUNTIF('Data-Qtr7'!D105,"N/A")))),"")</f>
        <v/>
      </c>
      <c r="E106" s="172" t="str">
        <f>IF(M106=1,IF(ISBLANK('Data-Qtr7'!E105),"",(10*COUNTIF('Data-Qtr7'!E105,"Yes, nominated to self-administer")+COUNTIF('Data-Qtr7'!E105,"Yes, nominated NOT to self-administer"))),"")</f>
        <v/>
      </c>
      <c r="F106" s="172" t="str">
        <f>IF(M106=1,IF(ISBLANK('Data-Qtr7'!F105),"",(10*COUNTIF('Data-Qtr7'!F105,"Yes, reported difficulty swallowing medicines")+COUNTIF('Data-Qtr7'!F105,"Yes, reported NO difficulty swallowing medicines"))),"")</f>
        <v/>
      </c>
      <c r="G106" s="168" t="str">
        <f>IF(M106=1,IF('Data-Qtr7'!P105,0.1,IF(ISBLANK('Data-Qtr7'!G105),"",(COUNTIF('Data-Qtr7'!G105,"Yes")+(0.1*COUNTIF('Data-Qtr7'!G105,"N/A"))))),"")</f>
        <v/>
      </c>
      <c r="H106" s="169" t="str">
        <f>IF(M106=1,IF('Data-Qtr7'!Q105,0.1,IF(ISBLANK('Data-Qtr7'!H105),"",((COUNTIF('Data-Qtr7'!H105,"Yes")+(0.1*COUNTIF('Data-Qtr7'!H105,"N/A")))))),"")</f>
        <v/>
      </c>
      <c r="I106" s="173" t="str">
        <f>IF(M106=1,IF(ISBLANK('Data-Qtr7'!I105),"",(COUNTIF('Data-Qtr7'!I105,"Yes")+(0.1*COUNTIF('Data-Qtr7'!I105,"N/A")))),"")</f>
        <v/>
      </c>
      <c r="J106" s="173" t="str">
        <f>IF(M106=1,IF(ISBLANK('Data-Qtr7'!J105),"",(COUNTIF('Data-Qtr7'!J105,"Yes")+(0.1*COUNTIF('Data-Qtr7'!J105,"N/A")))),"")</f>
        <v/>
      </c>
      <c r="K106" s="174" t="str">
        <f>IF(M106=1,IF(ISBLANK('Data-Qtr7'!K105),"",(COUNTIF('Data-Qtr7'!K105,"Yes")+(0.1*COUNTIF('Data-Qtr7'!K105,"N/A")))),"")</f>
        <v/>
      </c>
      <c r="L106" s="119">
        <f>COUNTIF('Data-Qtr7'!C105:K105,"")</f>
        <v>9</v>
      </c>
      <c r="M106" s="74">
        <f>IF('Data-Qtr7'!R105,"",IF(L106&lt;9,1,0))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IF(M107=1,IF('Data-Qtr7'!C106="","",(COUNTIF('Data-Qtr7'!C106,"Yes")+(0.1*COUNTIF('Data-Qtr7'!C106,"N/A")))),"")</f>
        <v/>
      </c>
      <c r="D107" s="172" t="str">
        <f>IF(M107=1,IF(ISBLANK('Data-Qtr7'!D106),"",(COUNTIF('Data-Qtr7'!D106,"Yes")+(0.1*COUNTIF('Data-Qtr7'!D106,"N/A")))),"")</f>
        <v/>
      </c>
      <c r="E107" s="172" t="str">
        <f>IF(M107=1,IF(ISBLANK('Data-Qtr7'!E106),"",(10*COUNTIF('Data-Qtr7'!E106,"Yes, nominated to self-administer")+COUNTIF('Data-Qtr7'!E106,"Yes, nominated NOT to self-administer"))),"")</f>
        <v/>
      </c>
      <c r="F107" s="172" t="str">
        <f>IF(M107=1,IF(ISBLANK('Data-Qtr7'!F106),"",(10*COUNTIF('Data-Qtr7'!F106,"Yes, reported difficulty swallowing medicines")+COUNTIF('Data-Qtr7'!F106,"Yes, reported NO difficulty swallowing medicines"))),"")</f>
        <v/>
      </c>
      <c r="G107" s="168" t="str">
        <f>IF(M107=1,IF('Data-Qtr7'!P106,0.1,IF(ISBLANK('Data-Qtr7'!G106),"",(COUNTIF('Data-Qtr7'!G106,"Yes")+(0.1*COUNTIF('Data-Qtr7'!G106,"N/A"))))),"")</f>
        <v/>
      </c>
      <c r="H107" s="169" t="str">
        <f>IF(M107=1,IF('Data-Qtr7'!Q106,0.1,IF(ISBLANK('Data-Qtr7'!H106),"",((COUNTIF('Data-Qtr7'!H106,"Yes")+(0.1*COUNTIF('Data-Qtr7'!H106,"N/A")))))),"")</f>
        <v/>
      </c>
      <c r="I107" s="173" t="str">
        <f>IF(M107=1,IF(ISBLANK('Data-Qtr7'!I106),"",(COUNTIF('Data-Qtr7'!I106,"Yes")+(0.1*COUNTIF('Data-Qtr7'!I106,"N/A")))),"")</f>
        <v/>
      </c>
      <c r="J107" s="173" t="str">
        <f>IF(M107=1,IF(ISBLANK('Data-Qtr7'!J106),"",(COUNTIF('Data-Qtr7'!J106,"Yes")+(0.1*COUNTIF('Data-Qtr7'!J106,"N/A")))),"")</f>
        <v/>
      </c>
      <c r="K107" s="174" t="str">
        <f>IF(M107=1,IF(ISBLANK('Data-Qtr7'!K106),"",(COUNTIF('Data-Qtr7'!K106,"Yes")+(0.1*COUNTIF('Data-Qtr7'!K106,"N/A")))),"")</f>
        <v/>
      </c>
      <c r="L107" s="119">
        <f>COUNTIF('Data-Qtr7'!C106:K106,"")</f>
        <v>9</v>
      </c>
      <c r="M107" s="74">
        <f>IF('Data-Qtr7'!R106,"",IF(L107&lt;9,1,0))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IF(M108=1,IF('Data-Qtr7'!C107="","",(COUNTIF('Data-Qtr7'!C107,"Yes")+(0.1*COUNTIF('Data-Qtr7'!C107,"N/A")))),"")</f>
        <v/>
      </c>
      <c r="D108" s="172" t="str">
        <f>IF(M108=1,IF(ISBLANK('Data-Qtr7'!D107),"",(COUNTIF('Data-Qtr7'!D107,"Yes")+(0.1*COUNTIF('Data-Qtr7'!D107,"N/A")))),"")</f>
        <v/>
      </c>
      <c r="E108" s="172" t="str">
        <f>IF(M108=1,IF(ISBLANK('Data-Qtr7'!E107),"",(10*COUNTIF('Data-Qtr7'!E107,"Yes, nominated to self-administer")+COUNTIF('Data-Qtr7'!E107,"Yes, nominated NOT to self-administer"))),"")</f>
        <v/>
      </c>
      <c r="F108" s="172" t="str">
        <f>IF(M108=1,IF(ISBLANK('Data-Qtr7'!F107),"",(10*COUNTIF('Data-Qtr7'!F107,"Yes, reported difficulty swallowing medicines")+COUNTIF('Data-Qtr7'!F107,"Yes, reported NO difficulty swallowing medicines"))),"")</f>
        <v/>
      </c>
      <c r="G108" s="168" t="str">
        <f>IF(M108=1,IF('Data-Qtr7'!P107,0.1,IF(ISBLANK('Data-Qtr7'!G107),"",(COUNTIF('Data-Qtr7'!G107,"Yes")+(0.1*COUNTIF('Data-Qtr7'!G107,"N/A"))))),"")</f>
        <v/>
      </c>
      <c r="H108" s="169" t="str">
        <f>IF(M108=1,IF('Data-Qtr7'!Q107,0.1,IF(ISBLANK('Data-Qtr7'!H107),"",((COUNTIF('Data-Qtr7'!H107,"Yes")+(0.1*COUNTIF('Data-Qtr7'!H107,"N/A")))))),"")</f>
        <v/>
      </c>
      <c r="I108" s="173" t="str">
        <f>IF(M108=1,IF(ISBLANK('Data-Qtr7'!I107),"",(COUNTIF('Data-Qtr7'!I107,"Yes")+(0.1*COUNTIF('Data-Qtr7'!I107,"N/A")))),"")</f>
        <v/>
      </c>
      <c r="J108" s="173" t="str">
        <f>IF(M108=1,IF(ISBLANK('Data-Qtr7'!J107),"",(COUNTIF('Data-Qtr7'!J107,"Yes")+(0.1*COUNTIF('Data-Qtr7'!J107,"N/A")))),"")</f>
        <v/>
      </c>
      <c r="K108" s="174" t="str">
        <f>IF(M108=1,IF(ISBLANK('Data-Qtr7'!K107),"",(COUNTIF('Data-Qtr7'!K107,"Yes")+(0.1*COUNTIF('Data-Qtr7'!K107,"N/A")))),"")</f>
        <v/>
      </c>
      <c r="L108" s="119">
        <f>COUNTIF('Data-Qtr7'!C107:K107,"")</f>
        <v>9</v>
      </c>
      <c r="M108" s="74">
        <f>IF('Data-Qtr7'!R107,"",IF(L108&lt;9,1,0))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IF(M109=1,IF('Data-Qtr7'!C108="","",(COUNTIF('Data-Qtr7'!C108,"Yes")+(0.1*COUNTIF('Data-Qtr7'!C108,"N/A")))),"")</f>
        <v/>
      </c>
      <c r="D109" s="172" t="str">
        <f>IF(M109=1,IF(ISBLANK('Data-Qtr7'!D108),"",(COUNTIF('Data-Qtr7'!D108,"Yes")+(0.1*COUNTIF('Data-Qtr7'!D108,"N/A")))),"")</f>
        <v/>
      </c>
      <c r="E109" s="172" t="str">
        <f>IF(M109=1,IF(ISBLANK('Data-Qtr7'!E108),"",(10*COUNTIF('Data-Qtr7'!E108,"Yes, nominated to self-administer")+COUNTIF('Data-Qtr7'!E108,"Yes, nominated NOT to self-administer"))),"")</f>
        <v/>
      </c>
      <c r="F109" s="172" t="str">
        <f>IF(M109=1,IF(ISBLANK('Data-Qtr7'!F108),"",(10*COUNTIF('Data-Qtr7'!F108,"Yes, reported difficulty swallowing medicines")+COUNTIF('Data-Qtr7'!F108,"Yes, reported NO difficulty swallowing medicines"))),"")</f>
        <v/>
      </c>
      <c r="G109" s="168" t="str">
        <f>IF(M109=1,IF('Data-Qtr7'!P108,0.1,IF(ISBLANK('Data-Qtr7'!G108),"",(COUNTIF('Data-Qtr7'!G108,"Yes")+(0.1*COUNTIF('Data-Qtr7'!G108,"N/A"))))),"")</f>
        <v/>
      </c>
      <c r="H109" s="169" t="str">
        <f>IF(M109=1,IF('Data-Qtr7'!Q108,0.1,IF(ISBLANK('Data-Qtr7'!H108),"",((COUNTIF('Data-Qtr7'!H108,"Yes")+(0.1*COUNTIF('Data-Qtr7'!H108,"N/A")))))),"")</f>
        <v/>
      </c>
      <c r="I109" s="173" t="str">
        <f>IF(M109=1,IF(ISBLANK('Data-Qtr7'!I108),"",(COUNTIF('Data-Qtr7'!I108,"Yes")+(0.1*COUNTIF('Data-Qtr7'!I108,"N/A")))),"")</f>
        <v/>
      </c>
      <c r="J109" s="173" t="str">
        <f>IF(M109=1,IF(ISBLANK('Data-Qtr7'!J108),"",(COUNTIF('Data-Qtr7'!J108,"Yes")+(0.1*COUNTIF('Data-Qtr7'!J108,"N/A")))),"")</f>
        <v/>
      </c>
      <c r="K109" s="174" t="str">
        <f>IF(M109=1,IF(ISBLANK('Data-Qtr7'!K108),"",(COUNTIF('Data-Qtr7'!K108,"Yes")+(0.1*COUNTIF('Data-Qtr7'!K108,"N/A")))),"")</f>
        <v/>
      </c>
      <c r="L109" s="119">
        <f>COUNTIF('Data-Qtr7'!C108:K108,"")</f>
        <v>9</v>
      </c>
      <c r="M109" s="74">
        <f>IF('Data-Qtr7'!R108,"",IF(L109&lt;9,1,0))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IF(M110=1,IF('Data-Qtr7'!C109="","",(COUNTIF('Data-Qtr7'!C109,"Yes")+(0.1*COUNTIF('Data-Qtr7'!C109,"N/A")))),"")</f>
        <v/>
      </c>
      <c r="D110" s="172" t="str">
        <f>IF(M110=1,IF(ISBLANK('Data-Qtr7'!D109),"",(COUNTIF('Data-Qtr7'!D109,"Yes")+(0.1*COUNTIF('Data-Qtr7'!D109,"N/A")))),"")</f>
        <v/>
      </c>
      <c r="E110" s="172" t="str">
        <f>IF(M110=1,IF(ISBLANK('Data-Qtr7'!E109),"",(10*COUNTIF('Data-Qtr7'!E109,"Yes, nominated to self-administer")+COUNTIF('Data-Qtr7'!E109,"Yes, nominated NOT to self-administer"))),"")</f>
        <v/>
      </c>
      <c r="F110" s="172" t="str">
        <f>IF(M110=1,IF(ISBLANK('Data-Qtr7'!F109),"",(10*COUNTIF('Data-Qtr7'!F109,"Yes, reported difficulty swallowing medicines")+COUNTIF('Data-Qtr7'!F109,"Yes, reported NO difficulty swallowing medicines"))),"")</f>
        <v/>
      </c>
      <c r="G110" s="168" t="str">
        <f>IF(M110=1,IF('Data-Qtr7'!P109,0.1,IF(ISBLANK('Data-Qtr7'!G109),"",(COUNTIF('Data-Qtr7'!G109,"Yes")+(0.1*COUNTIF('Data-Qtr7'!G109,"N/A"))))),"")</f>
        <v/>
      </c>
      <c r="H110" s="169" t="str">
        <f>IF(M110=1,IF('Data-Qtr7'!Q109,0.1,IF(ISBLANK('Data-Qtr7'!H109),"",((COUNTIF('Data-Qtr7'!H109,"Yes")+(0.1*COUNTIF('Data-Qtr7'!H109,"N/A")))))),"")</f>
        <v/>
      </c>
      <c r="I110" s="173" t="str">
        <f>IF(M110=1,IF(ISBLANK('Data-Qtr7'!I109),"",(COUNTIF('Data-Qtr7'!I109,"Yes")+(0.1*COUNTIF('Data-Qtr7'!I109,"N/A")))),"")</f>
        <v/>
      </c>
      <c r="J110" s="173" t="str">
        <f>IF(M110=1,IF(ISBLANK('Data-Qtr7'!J109),"",(COUNTIF('Data-Qtr7'!J109,"Yes")+(0.1*COUNTIF('Data-Qtr7'!J109,"N/A")))),"")</f>
        <v/>
      </c>
      <c r="K110" s="174" t="str">
        <f>IF(M110=1,IF(ISBLANK('Data-Qtr7'!K109),"",(COUNTIF('Data-Qtr7'!K109,"Yes")+(0.1*COUNTIF('Data-Qtr7'!K109,"N/A")))),"")</f>
        <v/>
      </c>
      <c r="L110" s="119">
        <f>COUNTIF('Data-Qtr7'!C109:K109,"")</f>
        <v>9</v>
      </c>
      <c r="M110" s="74">
        <f>IF('Data-Qtr7'!R109,"",IF(L110&lt;9,1,0))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IF(M111=1,IF('Data-Qtr7'!C110="","",(COUNTIF('Data-Qtr7'!C110,"Yes")+(0.1*COUNTIF('Data-Qtr7'!C110,"N/A")))),"")</f>
        <v/>
      </c>
      <c r="D111" s="172" t="str">
        <f>IF(M111=1,IF(ISBLANK('Data-Qtr7'!D110),"",(COUNTIF('Data-Qtr7'!D110,"Yes")+(0.1*COUNTIF('Data-Qtr7'!D110,"N/A")))),"")</f>
        <v/>
      </c>
      <c r="E111" s="172" t="str">
        <f>IF(M111=1,IF(ISBLANK('Data-Qtr7'!E110),"",(10*COUNTIF('Data-Qtr7'!E110,"Yes, nominated to self-administer")+COUNTIF('Data-Qtr7'!E110,"Yes, nominated NOT to self-administer"))),"")</f>
        <v/>
      </c>
      <c r="F111" s="172" t="str">
        <f>IF(M111=1,IF(ISBLANK('Data-Qtr7'!F110),"",(10*COUNTIF('Data-Qtr7'!F110,"Yes, reported difficulty swallowing medicines")+COUNTIF('Data-Qtr7'!F110,"Yes, reported NO difficulty swallowing medicines"))),"")</f>
        <v/>
      </c>
      <c r="G111" s="168" t="str">
        <f>IF(M111=1,IF('Data-Qtr7'!P110,0.1,IF(ISBLANK('Data-Qtr7'!G110),"",(COUNTIF('Data-Qtr7'!G110,"Yes")+(0.1*COUNTIF('Data-Qtr7'!G110,"N/A"))))),"")</f>
        <v/>
      </c>
      <c r="H111" s="169" t="str">
        <f>IF(M111=1,IF('Data-Qtr7'!Q110,0.1,IF(ISBLANK('Data-Qtr7'!H110),"",((COUNTIF('Data-Qtr7'!H110,"Yes")+(0.1*COUNTIF('Data-Qtr7'!H110,"N/A")))))),"")</f>
        <v/>
      </c>
      <c r="I111" s="173" t="str">
        <f>IF(M111=1,IF(ISBLANK('Data-Qtr7'!I110),"",(COUNTIF('Data-Qtr7'!I110,"Yes")+(0.1*COUNTIF('Data-Qtr7'!I110,"N/A")))),"")</f>
        <v/>
      </c>
      <c r="J111" s="173" t="str">
        <f>IF(M111=1,IF(ISBLANK('Data-Qtr7'!J110),"",(COUNTIF('Data-Qtr7'!J110,"Yes")+(0.1*COUNTIF('Data-Qtr7'!J110,"N/A")))),"")</f>
        <v/>
      </c>
      <c r="K111" s="174" t="str">
        <f>IF(M111=1,IF(ISBLANK('Data-Qtr7'!K110),"",(COUNTIF('Data-Qtr7'!K110,"Yes")+(0.1*COUNTIF('Data-Qtr7'!K110,"N/A")))),"")</f>
        <v/>
      </c>
      <c r="L111" s="119">
        <f>COUNTIF('Data-Qtr7'!C110:K110,"")</f>
        <v>9</v>
      </c>
      <c r="M111" s="74">
        <f>IF('Data-Qtr7'!R110,"",IF(L111&lt;9,1,0))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IF(M112=1,IF('Data-Qtr7'!C111="","",(COUNTIF('Data-Qtr7'!C111,"Yes")+(0.1*COUNTIF('Data-Qtr7'!C111,"N/A")))),"")</f>
        <v/>
      </c>
      <c r="D112" s="172" t="str">
        <f>IF(M112=1,IF(ISBLANK('Data-Qtr7'!D111),"",(COUNTIF('Data-Qtr7'!D111,"Yes")+(0.1*COUNTIF('Data-Qtr7'!D111,"N/A")))),"")</f>
        <v/>
      </c>
      <c r="E112" s="172" t="str">
        <f>IF(M112=1,IF(ISBLANK('Data-Qtr7'!E111),"",(10*COUNTIF('Data-Qtr7'!E111,"Yes, nominated to self-administer")+COUNTIF('Data-Qtr7'!E111,"Yes, nominated NOT to self-administer"))),"")</f>
        <v/>
      </c>
      <c r="F112" s="172" t="str">
        <f>IF(M112=1,IF(ISBLANK('Data-Qtr7'!F111),"",(10*COUNTIF('Data-Qtr7'!F111,"Yes, reported difficulty swallowing medicines")+COUNTIF('Data-Qtr7'!F111,"Yes, reported NO difficulty swallowing medicines"))),"")</f>
        <v/>
      </c>
      <c r="G112" s="168" t="str">
        <f>IF(M112=1,IF('Data-Qtr7'!P111,0.1,IF(ISBLANK('Data-Qtr7'!G111),"",(COUNTIF('Data-Qtr7'!G111,"Yes")+(0.1*COUNTIF('Data-Qtr7'!G111,"N/A"))))),"")</f>
        <v/>
      </c>
      <c r="H112" s="169" t="str">
        <f>IF(M112=1,IF('Data-Qtr7'!Q111,0.1,IF(ISBLANK('Data-Qtr7'!H111),"",((COUNTIF('Data-Qtr7'!H111,"Yes")+(0.1*COUNTIF('Data-Qtr7'!H111,"N/A")))))),"")</f>
        <v/>
      </c>
      <c r="I112" s="173" t="str">
        <f>IF(M112=1,IF(ISBLANK('Data-Qtr7'!I111),"",(COUNTIF('Data-Qtr7'!I111,"Yes")+(0.1*COUNTIF('Data-Qtr7'!I111,"N/A")))),"")</f>
        <v/>
      </c>
      <c r="J112" s="173" t="str">
        <f>IF(M112=1,IF(ISBLANK('Data-Qtr7'!J111),"",(COUNTIF('Data-Qtr7'!J111,"Yes")+(0.1*COUNTIF('Data-Qtr7'!J111,"N/A")))),"")</f>
        <v/>
      </c>
      <c r="K112" s="174" t="str">
        <f>IF(M112=1,IF(ISBLANK('Data-Qtr7'!K111),"",(COUNTIF('Data-Qtr7'!K111,"Yes")+(0.1*COUNTIF('Data-Qtr7'!K111,"N/A")))),"")</f>
        <v/>
      </c>
      <c r="L112" s="119">
        <f>COUNTIF('Data-Qtr7'!C111:K111,"")</f>
        <v>9</v>
      </c>
      <c r="M112" s="74">
        <f>IF('Data-Qtr7'!R111,"",IF(L112&lt;9,1,0))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IF(M113=1,IF('Data-Qtr7'!C112="","",(COUNTIF('Data-Qtr7'!C112,"Yes")+(0.1*COUNTIF('Data-Qtr7'!C112,"N/A")))),"")</f>
        <v/>
      </c>
      <c r="D113" s="172" t="str">
        <f>IF(M113=1,IF(ISBLANK('Data-Qtr7'!D112),"",(COUNTIF('Data-Qtr7'!D112,"Yes")+(0.1*COUNTIF('Data-Qtr7'!D112,"N/A")))),"")</f>
        <v/>
      </c>
      <c r="E113" s="172" t="str">
        <f>IF(M113=1,IF(ISBLANK('Data-Qtr7'!E112),"",(10*COUNTIF('Data-Qtr7'!E112,"Yes, nominated to self-administer")+COUNTIF('Data-Qtr7'!E112,"Yes, nominated NOT to self-administer"))),"")</f>
        <v/>
      </c>
      <c r="F113" s="172" t="str">
        <f>IF(M113=1,IF(ISBLANK('Data-Qtr7'!F112),"",(10*COUNTIF('Data-Qtr7'!F112,"Yes, reported difficulty swallowing medicines")+COUNTIF('Data-Qtr7'!F112,"Yes, reported NO difficulty swallowing medicines"))),"")</f>
        <v/>
      </c>
      <c r="G113" s="168" t="str">
        <f>IF(M113=1,IF('Data-Qtr7'!P112,0.1,IF(ISBLANK('Data-Qtr7'!G112),"",(COUNTIF('Data-Qtr7'!G112,"Yes")+(0.1*COUNTIF('Data-Qtr7'!G112,"N/A"))))),"")</f>
        <v/>
      </c>
      <c r="H113" s="169" t="str">
        <f>IF(M113=1,IF('Data-Qtr7'!Q112,0.1,IF(ISBLANK('Data-Qtr7'!H112),"",((COUNTIF('Data-Qtr7'!H112,"Yes")+(0.1*COUNTIF('Data-Qtr7'!H112,"N/A")))))),"")</f>
        <v/>
      </c>
      <c r="I113" s="173" t="str">
        <f>IF(M113=1,IF(ISBLANK('Data-Qtr7'!I112),"",(COUNTIF('Data-Qtr7'!I112,"Yes")+(0.1*COUNTIF('Data-Qtr7'!I112,"N/A")))),"")</f>
        <v/>
      </c>
      <c r="J113" s="173" t="str">
        <f>IF(M113=1,IF(ISBLANK('Data-Qtr7'!J112),"",(COUNTIF('Data-Qtr7'!J112,"Yes")+(0.1*COUNTIF('Data-Qtr7'!J112,"N/A")))),"")</f>
        <v/>
      </c>
      <c r="K113" s="174" t="str">
        <f>IF(M113=1,IF(ISBLANK('Data-Qtr7'!K112),"",(COUNTIF('Data-Qtr7'!K112,"Yes")+(0.1*COUNTIF('Data-Qtr7'!K112,"N/A")))),"")</f>
        <v/>
      </c>
      <c r="L113" s="119">
        <f>COUNTIF('Data-Qtr7'!C112:K112,"")</f>
        <v>9</v>
      </c>
      <c r="M113" s="74">
        <f>IF('Data-Qtr7'!R112,"",IF(L113&lt;9,1,0))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IF(M114=1,IF('Data-Qtr7'!C113="","",(COUNTIF('Data-Qtr7'!C113,"Yes")+(0.1*COUNTIF('Data-Qtr7'!C113,"N/A")))),"")</f>
        <v/>
      </c>
      <c r="D114" s="172" t="str">
        <f>IF(M114=1,IF(ISBLANK('Data-Qtr7'!D113),"",(COUNTIF('Data-Qtr7'!D113,"Yes")+(0.1*COUNTIF('Data-Qtr7'!D113,"N/A")))),"")</f>
        <v/>
      </c>
      <c r="E114" s="172" t="str">
        <f>IF(M114=1,IF(ISBLANK('Data-Qtr7'!E113),"",(10*COUNTIF('Data-Qtr7'!E113,"Yes, nominated to self-administer")+COUNTIF('Data-Qtr7'!E113,"Yes, nominated NOT to self-administer"))),"")</f>
        <v/>
      </c>
      <c r="F114" s="172" t="str">
        <f>IF(M114=1,IF(ISBLANK('Data-Qtr7'!F113),"",(10*COUNTIF('Data-Qtr7'!F113,"Yes, reported difficulty swallowing medicines")+COUNTIF('Data-Qtr7'!F113,"Yes, reported NO difficulty swallowing medicines"))),"")</f>
        <v/>
      </c>
      <c r="G114" s="168" t="str">
        <f>IF(M114=1,IF('Data-Qtr7'!P113,0.1,IF(ISBLANK('Data-Qtr7'!G113),"",(COUNTIF('Data-Qtr7'!G113,"Yes")+(0.1*COUNTIF('Data-Qtr7'!G113,"N/A"))))),"")</f>
        <v/>
      </c>
      <c r="H114" s="169" t="str">
        <f>IF(M114=1,IF('Data-Qtr7'!Q113,0.1,IF(ISBLANK('Data-Qtr7'!H113),"",((COUNTIF('Data-Qtr7'!H113,"Yes")+(0.1*COUNTIF('Data-Qtr7'!H113,"N/A")))))),"")</f>
        <v/>
      </c>
      <c r="I114" s="173" t="str">
        <f>IF(M114=1,IF(ISBLANK('Data-Qtr7'!I113),"",(COUNTIF('Data-Qtr7'!I113,"Yes")+(0.1*COUNTIF('Data-Qtr7'!I113,"N/A")))),"")</f>
        <v/>
      </c>
      <c r="J114" s="173" t="str">
        <f>IF(M114=1,IF(ISBLANK('Data-Qtr7'!J113),"",(COUNTIF('Data-Qtr7'!J113,"Yes")+(0.1*COUNTIF('Data-Qtr7'!J113,"N/A")))),"")</f>
        <v/>
      </c>
      <c r="K114" s="174" t="str">
        <f>IF(M114=1,IF(ISBLANK('Data-Qtr7'!K113),"",(COUNTIF('Data-Qtr7'!K113,"Yes")+(0.1*COUNTIF('Data-Qtr7'!K113,"N/A")))),"")</f>
        <v/>
      </c>
      <c r="L114" s="119">
        <f>COUNTIF('Data-Qtr7'!C113:K113,"")</f>
        <v>9</v>
      </c>
      <c r="M114" s="74">
        <f>IF('Data-Qtr7'!R113,"",IF(L114&lt;9,1,0))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IF(M115=1,IF('Data-Qtr7'!C114="","",(COUNTIF('Data-Qtr7'!C114,"Yes")+(0.1*COUNTIF('Data-Qtr7'!C114,"N/A")))),"")</f>
        <v/>
      </c>
      <c r="D115" s="172" t="str">
        <f>IF(M115=1,IF(ISBLANK('Data-Qtr7'!D114),"",(COUNTIF('Data-Qtr7'!D114,"Yes")+(0.1*COUNTIF('Data-Qtr7'!D114,"N/A")))),"")</f>
        <v/>
      </c>
      <c r="E115" s="172" t="str">
        <f>IF(M115=1,IF(ISBLANK('Data-Qtr7'!E114),"",(10*COUNTIF('Data-Qtr7'!E114,"Yes, nominated to self-administer")+COUNTIF('Data-Qtr7'!E114,"Yes, nominated NOT to self-administer"))),"")</f>
        <v/>
      </c>
      <c r="F115" s="172" t="str">
        <f>IF(M115=1,IF(ISBLANK('Data-Qtr7'!F114),"",(10*COUNTIF('Data-Qtr7'!F114,"Yes, reported difficulty swallowing medicines")+COUNTIF('Data-Qtr7'!F114,"Yes, reported NO difficulty swallowing medicines"))),"")</f>
        <v/>
      </c>
      <c r="G115" s="168" t="str">
        <f>IF(M115=1,IF('Data-Qtr7'!P114,0.1,IF(ISBLANK('Data-Qtr7'!G114),"",(COUNTIF('Data-Qtr7'!G114,"Yes")+(0.1*COUNTIF('Data-Qtr7'!G114,"N/A"))))),"")</f>
        <v/>
      </c>
      <c r="H115" s="169" t="str">
        <f>IF(M115=1,IF('Data-Qtr7'!Q114,0.1,IF(ISBLANK('Data-Qtr7'!H114),"",((COUNTIF('Data-Qtr7'!H114,"Yes")+(0.1*COUNTIF('Data-Qtr7'!H114,"N/A")))))),"")</f>
        <v/>
      </c>
      <c r="I115" s="173" t="str">
        <f>IF(M115=1,IF(ISBLANK('Data-Qtr7'!I114),"",(COUNTIF('Data-Qtr7'!I114,"Yes")+(0.1*COUNTIF('Data-Qtr7'!I114,"N/A")))),"")</f>
        <v/>
      </c>
      <c r="J115" s="173" t="str">
        <f>IF(M115=1,IF(ISBLANK('Data-Qtr7'!J114),"",(COUNTIF('Data-Qtr7'!J114,"Yes")+(0.1*COUNTIF('Data-Qtr7'!J114,"N/A")))),"")</f>
        <v/>
      </c>
      <c r="K115" s="174" t="str">
        <f>IF(M115=1,IF(ISBLANK('Data-Qtr7'!K114),"",(COUNTIF('Data-Qtr7'!K114,"Yes")+(0.1*COUNTIF('Data-Qtr7'!K114,"N/A")))),"")</f>
        <v/>
      </c>
      <c r="L115" s="149">
        <f>COUNTIF('Data-Qtr7'!C114:K114,"")</f>
        <v>9</v>
      </c>
      <c r="M115" s="75">
        <f>IF('Data-Qtr7'!R114,"",IF(L115&lt;9,1,0))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algorithmName="SHA-512" hashValue="fBCsmp72bUBbrLTHgOuqo8VwTOrihz83BD01rhkcDaKK1iVycOFRAG4Kvplfxy2Wvv0W0+SLYyfia2yEuHkGxg==" saltValue="HkQMzBhw2VBJEiUb3EsbOw==" spinCount="100000" sheet="1" selectLockedCells="1" selectUnlockedCells="1"/>
  <mergeCells count="4">
    <mergeCell ref="P4:P11"/>
    <mergeCell ref="G8:G9"/>
    <mergeCell ref="J8:J10"/>
    <mergeCell ref="M8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B323F8-56F2-4808-A002-AE63A9D71069}">
  <sheetPr codeName="Sheet5"/>
  <dimension ref="A1:U216"/>
  <sheetViews>
    <sheetView zoomScale="90" zoomScaleNormal="90" workbookViewId="0">
      <selection activeCell="C15" sqref="C15"/>
    </sheetView>
  </sheetViews>
  <sheetFormatPr defaultColWidth="0" defaultRowHeight="14.25" customHeight="1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s="208" customFormat="1" ht="83.1" customHeight="1" x14ac:dyDescent="0.5">
      <c r="A2" s="205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206"/>
      <c r="N2" s="206"/>
      <c r="O2" s="206"/>
      <c r="P2" s="207"/>
      <c r="Q2" s="207"/>
      <c r="R2" s="207"/>
      <c r="S2" s="207"/>
      <c r="T2" s="207"/>
      <c r="U2" s="207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88" t="s">
        <v>85</v>
      </c>
      <c r="C6" s="330" t="s">
        <v>190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90" t="s">
        <v>39</v>
      </c>
      <c r="C7" s="332" t="s">
        <v>205</v>
      </c>
      <c r="D7" s="333"/>
      <c r="E7" s="85"/>
      <c r="F7" s="85"/>
      <c r="G7" s="79"/>
      <c r="H7" s="79"/>
      <c r="I7" s="79"/>
      <c r="J7" s="79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90" t="s">
        <v>184</v>
      </c>
      <c r="C8" s="335" t="str">
        <f>IF('Data-Qtr1'!C8="&lt;Insert RCH Name here&gt;","Insert RCH Name in 
Data-Qtr1 tab",'Data-Qtr1'!C8)</f>
        <v>Insert RCH Name in 
Data-Qtr1 tab</v>
      </c>
      <c r="D8" s="336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92" t="s">
        <v>185</v>
      </c>
      <c r="C9" s="334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93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6">
        <v>2</v>
      </c>
      <c r="H12" s="286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273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77" t="s">
        <v>156</v>
      </c>
      <c r="H14" s="277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67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0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69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0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69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0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69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0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69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0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69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0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69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0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69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0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69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0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69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ht="13.8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ht="13.8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  <row r="117" spans="2:21" ht="13.8" hidden="1" x14ac:dyDescent="0.25"/>
    <row r="118" spans="2:21" ht="13.8" hidden="1" x14ac:dyDescent="0.25"/>
    <row r="119" spans="2:21" ht="13.8" hidden="1" x14ac:dyDescent="0.25"/>
    <row r="120" spans="2:21" ht="13.8" hidden="1" x14ac:dyDescent="0.25"/>
    <row r="121" spans="2:21" ht="13.8" hidden="1" x14ac:dyDescent="0.25"/>
    <row r="122" spans="2:21" ht="13.8" hidden="1" x14ac:dyDescent="0.25"/>
    <row r="123" spans="2:21" ht="13.8" hidden="1" x14ac:dyDescent="0.25"/>
    <row r="124" spans="2:21" ht="13.8" hidden="1" x14ac:dyDescent="0.25"/>
    <row r="125" spans="2:21" ht="13.8" hidden="1" x14ac:dyDescent="0.25"/>
    <row r="126" spans="2:21" ht="13.8" hidden="1" x14ac:dyDescent="0.25"/>
    <row r="127" spans="2:21" ht="13.8" hidden="1" x14ac:dyDescent="0.25"/>
    <row r="128" spans="2:21" ht="13.8" hidden="1" x14ac:dyDescent="0.25"/>
    <row r="129" ht="13.8" hidden="1" x14ac:dyDescent="0.25"/>
    <row r="130" ht="13.8" hidden="1" x14ac:dyDescent="0.25"/>
    <row r="131" ht="13.8" hidden="1" x14ac:dyDescent="0.25"/>
    <row r="132" ht="13.8" hidden="1" x14ac:dyDescent="0.25"/>
    <row r="133" ht="13.8" hidden="1" x14ac:dyDescent="0.25"/>
    <row r="134" ht="13.8" hidden="1" x14ac:dyDescent="0.25"/>
    <row r="135" ht="13.8" hidden="1" x14ac:dyDescent="0.25"/>
    <row r="136" ht="13.8" hidden="1" x14ac:dyDescent="0.25"/>
    <row r="137" ht="13.8" hidden="1" x14ac:dyDescent="0.25"/>
    <row r="138" ht="13.8" hidden="1" x14ac:dyDescent="0.25"/>
    <row r="139" ht="13.8" hidden="1" x14ac:dyDescent="0.25"/>
    <row r="140" ht="13.8" hidden="1" x14ac:dyDescent="0.25"/>
    <row r="141" ht="13.8" hidden="1" x14ac:dyDescent="0.25"/>
    <row r="142" ht="13.8" hidden="1" x14ac:dyDescent="0.25"/>
    <row r="143" ht="13.8" hidden="1" x14ac:dyDescent="0.25"/>
    <row r="144" ht="13.8" hidden="1" x14ac:dyDescent="0.25"/>
    <row r="145" ht="13.8" hidden="1" x14ac:dyDescent="0.25"/>
    <row r="146" ht="13.8" hidden="1" x14ac:dyDescent="0.25"/>
    <row r="147" ht="13.8" hidden="1" x14ac:dyDescent="0.25"/>
    <row r="148" ht="13.8" hidden="1" x14ac:dyDescent="0.25"/>
    <row r="149" ht="13.8" hidden="1" x14ac:dyDescent="0.25"/>
    <row r="150" ht="13.8" hidden="1" x14ac:dyDescent="0.25"/>
    <row r="151" ht="13.8" hidden="1" x14ac:dyDescent="0.25"/>
    <row r="152" ht="13.8" hidden="1" x14ac:dyDescent="0.25"/>
    <row r="153" ht="13.8" hidden="1" x14ac:dyDescent="0.25"/>
    <row r="154" ht="13.8" hidden="1" x14ac:dyDescent="0.25"/>
    <row r="155" ht="13.8" hidden="1" x14ac:dyDescent="0.25"/>
    <row r="156" ht="13.8" hidden="1" x14ac:dyDescent="0.25"/>
    <row r="157" ht="13.8" hidden="1" x14ac:dyDescent="0.25"/>
    <row r="158" ht="13.8" hidden="1" x14ac:dyDescent="0.25"/>
    <row r="159" ht="13.8" hidden="1" x14ac:dyDescent="0.25"/>
    <row r="160" ht="13.8" hidden="1" x14ac:dyDescent="0.25"/>
    <row r="161" ht="13.8" hidden="1" x14ac:dyDescent="0.25"/>
    <row r="162" ht="13.8" hidden="1" x14ac:dyDescent="0.25"/>
    <row r="163" ht="13.8" hidden="1" x14ac:dyDescent="0.25"/>
    <row r="164" ht="13.8" hidden="1" x14ac:dyDescent="0.25"/>
    <row r="165" ht="13.8" hidden="1" x14ac:dyDescent="0.25"/>
    <row r="166" ht="13.8" hidden="1" x14ac:dyDescent="0.25"/>
    <row r="167" ht="13.8" hidden="1" x14ac:dyDescent="0.25"/>
    <row r="168" ht="13.8" hidden="1" x14ac:dyDescent="0.25"/>
    <row r="169" ht="13.8" hidden="1" x14ac:dyDescent="0.25"/>
    <row r="170" ht="13.8" hidden="1" x14ac:dyDescent="0.25"/>
    <row r="171" ht="13.8" hidden="1" x14ac:dyDescent="0.25"/>
    <row r="172" ht="13.8" hidden="1" x14ac:dyDescent="0.25"/>
    <row r="173" ht="13.8" hidden="1" x14ac:dyDescent="0.25"/>
    <row r="174" ht="13.8" hidden="1" x14ac:dyDescent="0.25"/>
    <row r="175" ht="13.8" hidden="1" x14ac:dyDescent="0.25"/>
    <row r="176" ht="13.8" hidden="1" x14ac:dyDescent="0.25"/>
    <row r="177" ht="13.8" hidden="1" x14ac:dyDescent="0.25"/>
    <row r="178" ht="13.8" hidden="1" x14ac:dyDescent="0.25"/>
    <row r="179" ht="13.8" hidden="1" x14ac:dyDescent="0.25"/>
    <row r="180" ht="13.8" hidden="1" x14ac:dyDescent="0.25"/>
    <row r="181" ht="13.8" hidden="1" x14ac:dyDescent="0.25"/>
    <row r="182" ht="13.8" hidden="1" x14ac:dyDescent="0.25"/>
    <row r="183" ht="13.8" hidden="1" x14ac:dyDescent="0.25"/>
    <row r="184" ht="13.8" hidden="1" x14ac:dyDescent="0.25"/>
    <row r="185" ht="13.8" hidden="1" x14ac:dyDescent="0.25"/>
    <row r="186" ht="13.8" hidden="1" x14ac:dyDescent="0.25"/>
    <row r="187" ht="13.8" hidden="1" x14ac:dyDescent="0.25"/>
    <row r="188" ht="13.8" hidden="1" x14ac:dyDescent="0.25"/>
    <row r="189" ht="13.8" hidden="1" x14ac:dyDescent="0.25"/>
    <row r="190" ht="13.8" hidden="1" x14ac:dyDescent="0.25"/>
    <row r="191" ht="13.8" hidden="1" x14ac:dyDescent="0.25"/>
    <row r="192" ht="13.8" hidden="1" x14ac:dyDescent="0.25"/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</sheetData>
  <sheetProtection algorithmName="SHA-512" hashValue="PN38CcE/F8h0jy5ScUtckM8OVM5hRYmJnR3qcKq/tFkBsS8992orTXFIXJxXr5wmhmgI6P9zRu1Tphb9yzoJpw==" saltValue="vzCJVJfvkLgwQ6PYYovoIQ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9:D9"/>
    <mergeCell ref="C8:D8"/>
    <mergeCell ref="C6:D6"/>
    <mergeCell ref="C7:D7"/>
  </mergeCells>
  <conditionalFormatting sqref="B15:L114">
    <cfRule type="expression" dxfId="62" priority="1">
      <formula>$R15</formula>
    </cfRule>
  </conditionalFormatting>
  <conditionalFormatting sqref="G15:G114">
    <cfRule type="expression" dxfId="61" priority="2">
      <formula>$P15</formula>
    </cfRule>
  </conditionalFormatting>
  <conditionalFormatting sqref="H15:H114">
    <cfRule type="expression" dxfId="60" priority="3">
      <formula>$Q15</formula>
    </cfRule>
  </conditionalFormatting>
  <dataValidations count="5">
    <dataValidation type="list" allowBlank="1" showInputMessage="1" showErrorMessage="1" sqref="F15:F114" xr:uid="{0B1D4384-090E-4ECF-9CC7-F255EA2956A6}">
      <formula1>Q1dAnswerList</formula1>
    </dataValidation>
    <dataValidation type="list" allowBlank="1" showInputMessage="1" showErrorMessage="1" sqref="E15:E114" xr:uid="{FD1DBBA7-1F25-4207-8ABF-CFDFCA4AB978}">
      <formula1>Q1bAnswerList</formula1>
    </dataValidation>
    <dataValidation type="list" allowBlank="1" showInputMessage="1" showErrorMessage="1" sqref="G15:H114" xr:uid="{394EA524-5990-4BF0-995F-B6A17A9A5E70}">
      <formula1>YesNoNA_List</formula1>
    </dataValidation>
    <dataValidation type="list" allowBlank="1" showInputMessage="1" showErrorMessage="1" sqref="I15:K114 C15:D114" xr:uid="{29CB7E6D-188C-4702-B8BC-F66A3D0BACFA}">
      <formula1>YesNo_List</formula1>
    </dataValidation>
    <dataValidation type="whole" allowBlank="1" showInputMessage="1" showErrorMessage="1" errorTitle="Invalid number" error="Please enter a whole number less than or equal to 100" sqref="C9:D9" xr:uid="{4508B7F8-D327-4E3F-A355-D9BAD11A151C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F9EDAFB1-FC31-4E39-9192-7BD0B850793A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BDF32193-0D69-4605-BD70-509140127957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DFC48BCA-F4E5-48E5-8F0F-9FC6AB5D131E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1" operator="containsText" id="{DDD3F5D1-29C2-4285-9A6B-6EA14F477A50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2" operator="containsText" id="{1EFD7686-FB06-4C68-A7F9-B809EE2D5229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3" operator="containsText" id="{25D04089-1F38-4009-AE93-D78A984F8873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10F5-CA14-4902-8A79-526DCA7C188A}">
  <sheetPr codeName="Sheet21"/>
  <dimension ref="A1:W130"/>
  <sheetViews>
    <sheetView workbookViewId="0">
      <selection activeCell="J12" sqref="J12"/>
    </sheetView>
  </sheetViews>
  <sheetFormatPr defaultColWidth="8.88671875" defaultRowHeight="14.4" x14ac:dyDescent="0.3"/>
  <cols>
    <col min="1" max="1" width="15.109375" customWidth="1"/>
    <col min="2" max="2" width="53.44140625" bestFit="1" customWidth="1"/>
    <col min="3" max="3" width="14.6640625" customWidth="1"/>
    <col min="4" max="4" width="25" customWidth="1"/>
    <col min="5" max="5" width="24.6640625" customWidth="1"/>
    <col min="6" max="6" width="23.44140625" customWidth="1"/>
    <col min="7" max="7" width="26" customWidth="1"/>
    <col min="8" max="8" width="20.33203125" customWidth="1"/>
    <col min="9" max="9" width="25.109375" customWidth="1"/>
    <col min="10" max="10" width="22" customWidth="1"/>
    <col min="11" max="11" width="35.44140625" customWidth="1"/>
    <col min="12" max="12" width="15.6640625" customWidth="1"/>
    <col min="13" max="13" width="20.6640625" bestFit="1" customWidth="1"/>
    <col min="14" max="14" width="30.44140625" customWidth="1"/>
    <col min="15" max="15" width="31.44140625" customWidth="1"/>
    <col min="16" max="16" width="24.88671875" customWidth="1"/>
    <col min="17" max="17" width="33" customWidth="1"/>
    <col min="18" max="18" width="34.44140625" bestFit="1" customWidth="1"/>
    <col min="19" max="19" width="37" bestFit="1" customWidth="1"/>
    <col min="20" max="20" width="34.44140625" bestFit="1" customWidth="1"/>
    <col min="21" max="21" width="37" bestFit="1" customWidth="1"/>
    <col min="22" max="22" width="22.109375" customWidth="1"/>
    <col min="23" max="23" width="18.109375" bestFit="1" customWidth="1"/>
  </cols>
  <sheetData>
    <row r="1" spans="1:23" x14ac:dyDescent="0.3">
      <c r="A1" s="2" t="s">
        <v>1</v>
      </c>
      <c r="B1" s="1"/>
      <c r="C1" s="1"/>
      <c r="D1" s="1"/>
      <c r="E1" s="1"/>
      <c r="F1" s="1"/>
      <c r="G1" s="1"/>
      <c r="H1" s="1"/>
    </row>
    <row r="2" spans="1:23" x14ac:dyDescent="0.3">
      <c r="A2" s="1"/>
      <c r="B2" s="1"/>
      <c r="C2" s="1"/>
      <c r="D2" s="1"/>
      <c r="E2" s="1"/>
      <c r="F2" s="1"/>
      <c r="G2" s="1"/>
      <c r="H2" s="1"/>
    </row>
    <row r="3" spans="1:23" ht="18.600000000000001" thickBot="1" x14ac:dyDescent="0.4">
      <c r="A3" s="3" t="s">
        <v>2</v>
      </c>
      <c r="B3" s="1"/>
      <c r="C3" s="1"/>
      <c r="D3" s="1"/>
      <c r="E3" s="1"/>
      <c r="F3" s="1"/>
      <c r="G3" s="1"/>
      <c r="H3" s="1"/>
    </row>
    <row r="4" spans="1:23" ht="18" x14ac:dyDescent="0.35">
      <c r="A4" s="3"/>
      <c r="B4" s="1"/>
      <c r="C4" s="1"/>
      <c r="D4" s="1"/>
      <c r="E4" s="1"/>
      <c r="F4" s="1"/>
      <c r="G4" s="1"/>
      <c r="H4" s="1"/>
      <c r="P4" s="455" t="s">
        <v>91</v>
      </c>
      <c r="Q4" s="142" t="s">
        <v>88</v>
      </c>
    </row>
    <row r="5" spans="1:23" ht="15.6" x14ac:dyDescent="0.3">
      <c r="A5" s="1" t="s">
        <v>3</v>
      </c>
      <c r="B5" s="1"/>
      <c r="C5" s="1"/>
      <c r="D5" s="1"/>
      <c r="E5" s="1"/>
      <c r="F5" s="1"/>
      <c r="G5" s="1"/>
      <c r="H5" s="1"/>
      <c r="P5" s="456"/>
      <c r="Q5" s="143" t="s">
        <v>103</v>
      </c>
    </row>
    <row r="6" spans="1:23" ht="16.2" thickBot="1" x14ac:dyDescent="0.35">
      <c r="A6" s="1" t="s">
        <v>4</v>
      </c>
      <c r="B6" s="1"/>
      <c r="C6" s="1"/>
      <c r="D6" s="1"/>
      <c r="E6" s="1"/>
      <c r="F6" s="1"/>
      <c r="G6" s="1"/>
      <c r="H6" s="1"/>
      <c r="P6" s="456"/>
      <c r="Q6" s="144" t="s">
        <v>104</v>
      </c>
    </row>
    <row r="7" spans="1:23" ht="16.2" thickBot="1" x14ac:dyDescent="0.35">
      <c r="A7" s="1"/>
      <c r="B7" s="1"/>
      <c r="C7" s="1"/>
      <c r="D7" s="1"/>
      <c r="E7" s="1"/>
      <c r="F7" s="1"/>
      <c r="G7" s="1"/>
      <c r="H7" s="1"/>
      <c r="P7" s="456"/>
      <c r="Q7" s="142" t="s">
        <v>89</v>
      </c>
    </row>
    <row r="8" spans="1:23" ht="28.8" x14ac:dyDescent="0.3">
      <c r="A8" s="10" t="s">
        <v>5</v>
      </c>
      <c r="B8" s="11"/>
      <c r="C8" s="1"/>
      <c r="D8" s="10" t="s">
        <v>6</v>
      </c>
      <c r="E8" s="11"/>
      <c r="F8" s="1"/>
      <c r="G8" s="450" t="s">
        <v>7</v>
      </c>
      <c r="H8" s="6" t="s">
        <v>8</v>
      </c>
      <c r="J8" s="452" t="s">
        <v>69</v>
      </c>
      <c r="K8" s="73" t="s">
        <v>66</v>
      </c>
      <c r="M8" s="452" t="s">
        <v>72</v>
      </c>
      <c r="N8" s="121" t="s">
        <v>70</v>
      </c>
      <c r="P8" s="456"/>
      <c r="Q8" s="143" t="s">
        <v>90</v>
      </c>
    </row>
    <row r="9" spans="1:23" ht="38.25" customHeight="1" thickBot="1" x14ac:dyDescent="0.35">
      <c r="A9" s="12" t="s">
        <v>9</v>
      </c>
      <c r="B9" s="17" t="s">
        <v>19</v>
      </c>
      <c r="C9" s="1"/>
      <c r="D9" s="12" t="s">
        <v>0</v>
      </c>
      <c r="E9" s="13" t="str">
        <f>IF(ISBLANK('Data-Qtr1'!C8), "", 'Data-Qtr1'!C8)</f>
        <v>&lt;Insert RCH Name Here&gt;</v>
      </c>
      <c r="F9" s="1"/>
      <c r="G9" s="451"/>
      <c r="H9" s="7" t="s">
        <v>10</v>
      </c>
      <c r="J9" s="453"/>
      <c r="K9" s="75" t="s">
        <v>67</v>
      </c>
      <c r="M9" s="453"/>
      <c r="N9" s="122" t="s">
        <v>71</v>
      </c>
      <c r="P9" s="456"/>
      <c r="Q9" s="144" t="s">
        <v>105</v>
      </c>
    </row>
    <row r="10" spans="1:23" ht="98.25" customHeight="1" thickBot="1" x14ac:dyDescent="0.35">
      <c r="A10" s="12" t="s">
        <v>11</v>
      </c>
      <c r="B10" s="16" t="s">
        <v>17</v>
      </c>
      <c r="C10" s="1"/>
      <c r="D10" s="14" t="s">
        <v>23</v>
      </c>
      <c r="E10" s="15">
        <f>IF(ISBLANK('Data-Qtr8'!C9), "", 'Data-Qtr8'!C9)</f>
        <v>100</v>
      </c>
      <c r="F10" s="1"/>
      <c r="G10" s="9" t="s">
        <v>12</v>
      </c>
      <c r="H10" s="8" t="s">
        <v>13</v>
      </c>
      <c r="J10" s="454"/>
      <c r="K10" s="57" t="s">
        <v>68</v>
      </c>
      <c r="M10" s="454"/>
      <c r="N10" s="123" t="s">
        <v>68</v>
      </c>
      <c r="P10" s="456"/>
      <c r="Q10" s="142" t="s">
        <v>86</v>
      </c>
    </row>
    <row r="11" spans="1:23" ht="98.25" customHeight="1" thickBot="1" x14ac:dyDescent="0.35">
      <c r="A11" s="42" t="s">
        <v>25</v>
      </c>
      <c r="B11" s="43">
        <v>9</v>
      </c>
      <c r="C11" s="1"/>
      <c r="D11" s="69" t="s">
        <v>57</v>
      </c>
      <c r="E11" s="70">
        <f>SUM(M16:M115)</f>
        <v>0</v>
      </c>
      <c r="F11" s="1"/>
      <c r="G11" s="37"/>
      <c r="H11" s="1"/>
      <c r="P11" s="456"/>
      <c r="Q11" s="144" t="s">
        <v>87</v>
      </c>
    </row>
    <row r="12" spans="1:23" ht="48.75" customHeight="1" thickBot="1" x14ac:dyDescent="0.35">
      <c r="A12" s="14" t="s">
        <v>24</v>
      </c>
      <c r="B12" s="41" t="str">
        <f>IF(ISBLANK('Data-Qtr8'!$C$7), "", 'Data-Qtr8'!$C$7)</f>
        <v>dd/mm/yyyy</v>
      </c>
      <c r="C12" s="1"/>
      <c r="D12" s="4"/>
      <c r="E12" s="5"/>
      <c r="F12" s="1"/>
      <c r="G12" s="1"/>
      <c r="H12" s="1"/>
    </row>
    <row r="13" spans="1:23" ht="15" thickBot="1" x14ac:dyDescent="0.35">
      <c r="A13" s="1"/>
      <c r="B13" s="1"/>
      <c r="C13" s="1"/>
      <c r="D13" s="1"/>
      <c r="E13" s="1"/>
      <c r="F13" s="1"/>
      <c r="G13" s="39"/>
      <c r="H13" s="1"/>
    </row>
    <row r="14" spans="1:23" ht="16.2" thickBot="1" x14ac:dyDescent="0.35">
      <c r="A14" s="1"/>
      <c r="B14" s="44" t="s">
        <v>22</v>
      </c>
      <c r="C14" s="63" t="s">
        <v>28</v>
      </c>
      <c r="D14" s="65" t="s">
        <v>26</v>
      </c>
      <c r="E14" s="64" t="s">
        <v>29</v>
      </c>
      <c r="F14" s="66" t="s">
        <v>30</v>
      </c>
      <c r="G14" s="66">
        <v>2</v>
      </c>
      <c r="H14" s="66">
        <v>3</v>
      </c>
      <c r="I14" s="66" t="s">
        <v>31</v>
      </c>
      <c r="J14" s="67" t="s">
        <v>32</v>
      </c>
      <c r="K14" s="68">
        <v>5</v>
      </c>
      <c r="L14" s="68" t="s">
        <v>55</v>
      </c>
      <c r="M14" s="68" t="s">
        <v>54</v>
      </c>
      <c r="N14" s="58" t="s">
        <v>42</v>
      </c>
      <c r="O14" s="59" t="s">
        <v>43</v>
      </c>
      <c r="P14" s="59" t="s">
        <v>44</v>
      </c>
      <c r="Q14" s="60" t="s">
        <v>45</v>
      </c>
      <c r="R14" s="61" t="s">
        <v>50</v>
      </c>
      <c r="S14" s="62" t="s">
        <v>51</v>
      </c>
      <c r="T14" s="53" t="s">
        <v>52</v>
      </c>
      <c r="U14" s="53" t="s">
        <v>53</v>
      </c>
      <c r="V14" s="54" t="s">
        <v>46</v>
      </c>
      <c r="W14" s="54" t="s">
        <v>47</v>
      </c>
    </row>
    <row r="15" spans="1:23" ht="159" thickBot="1" x14ac:dyDescent="0.35">
      <c r="A15" s="4" t="s">
        <v>41</v>
      </c>
      <c r="B15" s="52" t="s">
        <v>40</v>
      </c>
      <c r="C15" s="100" t="s">
        <v>34</v>
      </c>
      <c r="D15" s="101" t="s">
        <v>36</v>
      </c>
      <c r="E15" s="101" t="s">
        <v>62</v>
      </c>
      <c r="F15" s="101" t="s">
        <v>58</v>
      </c>
      <c r="G15" s="100" t="s">
        <v>59</v>
      </c>
      <c r="H15" s="100" t="s">
        <v>60</v>
      </c>
      <c r="I15" s="100" t="s">
        <v>38</v>
      </c>
      <c r="J15" s="101" t="s">
        <v>37</v>
      </c>
      <c r="K15" s="101" t="s">
        <v>61</v>
      </c>
      <c r="L15" s="50"/>
      <c r="M15" s="145" t="s">
        <v>111</v>
      </c>
      <c r="N15" s="145" t="s">
        <v>92</v>
      </c>
      <c r="O15" s="146" t="s">
        <v>65</v>
      </c>
      <c r="P15" s="147" t="s">
        <v>73</v>
      </c>
      <c r="Q15" s="151" t="s">
        <v>74</v>
      </c>
      <c r="R15" s="152" t="s">
        <v>94</v>
      </c>
      <c r="S15" s="153" t="s">
        <v>93</v>
      </c>
      <c r="T15" s="154" t="s">
        <v>95</v>
      </c>
      <c r="U15" s="154" t="s">
        <v>76</v>
      </c>
      <c r="V15" s="146" t="s">
        <v>48</v>
      </c>
      <c r="W15" s="147" t="s">
        <v>49</v>
      </c>
    </row>
    <row r="16" spans="1:23" x14ac:dyDescent="0.3">
      <c r="B16" s="48">
        <v>1</v>
      </c>
      <c r="C16" s="172" t="str">
        <f>IF(M16=1,IF('Data-Qtr8'!C15="","",(COUNTIF('Data-Qtr8'!C15,"Yes")+(0.1*COUNTIF('Data-Qtr8'!C15,"N/A")))),"")</f>
        <v/>
      </c>
      <c r="D16" s="172" t="str">
        <f>IF(M16=1,IF(ISBLANK('Data-Qtr8'!D15),"",(COUNTIF('Data-Qtr8'!D15,"Yes")+(0.1*COUNTIF('Data-Qtr8'!D15,"N/A")))),"")</f>
        <v/>
      </c>
      <c r="E16" s="172" t="str">
        <f>IF(M16=1,IF(ISBLANK('Data-Qtr8'!E15),"",(10*COUNTIF('Data-Qtr8'!E15,"Yes, nominated to self-administer")+COUNTIF('Data-Qtr8'!E15,"Yes, nominated NOT to self-administer"))),"")</f>
        <v/>
      </c>
      <c r="F16" s="172" t="str">
        <f>IF(M16=1,IF(ISBLANK('Data-Qtr8'!F15),"",(10*COUNTIF('Data-Qtr8'!F15,"Yes, reported difficulty swallowing medicines")+COUNTIF('Data-Qtr8'!F15,"Yes, reported NO difficulty swallowing medicines"))),"")</f>
        <v/>
      </c>
      <c r="G16" s="168" t="str">
        <f>IF(M16=1,IF('Data-Qtr8'!P15,0.1,IF(ISBLANK('Data-Qtr8'!G15),"",(COUNTIF('Data-Qtr8'!G15,"Yes")+(0.1*COUNTIF('Data-Qtr8'!G15,"N/A"))))),"")</f>
        <v/>
      </c>
      <c r="H16" s="169" t="str">
        <f>IF(M16=1,IF('Data-Qtr8'!Q15,0.1,IF(ISBLANK('Data-Qtr8'!H15),"",((COUNTIF('Data-Qtr8'!H15,"Yes")+(0.1*COUNTIF('Data-Qtr8'!H15,"N/A")))))),"")</f>
        <v/>
      </c>
      <c r="I16" s="173" t="str">
        <f>IF(M16=1,IF(ISBLANK('Data-Qtr8'!I15),"",(COUNTIF('Data-Qtr8'!I15,"Yes")+(0.1*COUNTIF('Data-Qtr8'!I15,"N/A")))),"")</f>
        <v/>
      </c>
      <c r="J16" s="173" t="str">
        <f>IF(M16=1,IF(ISBLANK('Data-Qtr8'!J15),"",(COUNTIF('Data-Qtr8'!J15,"Yes")+(0.1*COUNTIF('Data-Qtr8'!J15,"N/A")))),"")</f>
        <v/>
      </c>
      <c r="K16" s="174" t="str">
        <f>IF(M16=1,IF(ISBLANK('Data-Qtr8'!K15),"",(COUNTIF('Data-Qtr8'!K15,"Yes")+(0.1*COUNTIF('Data-Qtr8'!K15,"N/A")))),"")</f>
        <v/>
      </c>
      <c r="L16" s="148">
        <f>COUNTIF('Data-Qtr8'!C15:K15,"")</f>
        <v>9</v>
      </c>
      <c r="M16" s="73">
        <f>IF('Data-Qtr8'!R15,"",IF(L16&lt;9,1,0))</f>
        <v>0</v>
      </c>
      <c r="N16" s="73">
        <f>IF(M16=1,SUM(C16:K16),0)</f>
        <v>0</v>
      </c>
      <c r="O16" s="158">
        <f>IF(M16=1,COUNTIF(C16:K16,1)+COUNTIF(C16:K16,0.1)+COUNTIF(C16:K16,10),0)</f>
        <v>0</v>
      </c>
      <c r="P16" s="47">
        <f>IF(M16=1,COUNTIF(O16,9),0)</f>
        <v>0</v>
      </c>
      <c r="Q16" s="73">
        <f>IF(M16=1,IF((COUNTIF(C16:F16,"&lt;&gt;*")-COUNTIF(C16:F16,"=0"))=4,1,0),0)</f>
        <v>0</v>
      </c>
      <c r="R16" s="48">
        <f>IF(M16=1,IF(E16=10,COUNTIF(G16,1),0),0)</f>
        <v>0</v>
      </c>
      <c r="S16" s="47">
        <f>IF(M16=1,COUNTIF(E16,10),0)</f>
        <v>0</v>
      </c>
      <c r="T16" s="48">
        <f>IF(M16=1,IF(F16=10,COUNTIF(H16,1),0),0)</f>
        <v>0</v>
      </c>
      <c r="U16" s="47">
        <f>IF(M16=1,COUNTIF(F16,10),0)</f>
        <v>0</v>
      </c>
      <c r="V16" s="48">
        <f>IF(M16=1,IF(COUNTIF(I16:J16,1)=2,1,0),0)</f>
        <v>0</v>
      </c>
      <c r="W16" s="47">
        <f>IF(M16=1,COUNTIF(K16,1),0)</f>
        <v>0</v>
      </c>
    </row>
    <row r="17" spans="2:23" x14ac:dyDescent="0.3">
      <c r="B17" s="40">
        <v>2</v>
      </c>
      <c r="C17" s="172" t="str">
        <f>IF(M17=1,IF('Data-Qtr8'!C16="","",(COUNTIF('Data-Qtr8'!C16,"Yes")+(0.1*COUNTIF('Data-Qtr8'!C16,"N/A")))),"")</f>
        <v/>
      </c>
      <c r="D17" s="172" t="str">
        <f>IF(M17=1,IF(ISBLANK('Data-Qtr8'!D16),"",(COUNTIF('Data-Qtr8'!D16,"Yes")+(0.1*COUNTIF('Data-Qtr8'!D16,"N/A")))),"")</f>
        <v/>
      </c>
      <c r="E17" s="172" t="str">
        <f>IF(M17=1,IF(ISBLANK('Data-Qtr8'!E16),"",(10*COUNTIF('Data-Qtr8'!E16,"Yes, nominated to self-administer")+COUNTIF('Data-Qtr8'!E16,"Yes, nominated NOT to self-administer"))),"")</f>
        <v/>
      </c>
      <c r="F17" s="172" t="str">
        <f>IF(M17=1,IF(ISBLANK('Data-Qtr8'!F16),"",(10*COUNTIF('Data-Qtr8'!F16,"Yes, reported difficulty swallowing medicines")+COUNTIF('Data-Qtr8'!F16,"Yes, reported NO difficulty swallowing medicines"))),"")</f>
        <v/>
      </c>
      <c r="G17" s="168" t="str">
        <f>IF(M17=1,IF('Data-Qtr8'!P16,0.1,IF(ISBLANK('Data-Qtr8'!G16),"",(COUNTIF('Data-Qtr8'!G16,"Yes")+(0.1*COUNTIF('Data-Qtr8'!G16,"N/A"))))),"")</f>
        <v/>
      </c>
      <c r="H17" s="169" t="str">
        <f>IF(M17=1,IF('Data-Qtr8'!Q16,0.1,IF(ISBLANK('Data-Qtr8'!H16),"",((COUNTIF('Data-Qtr8'!H16,"Yes")+(0.1*COUNTIF('Data-Qtr8'!H16,"N/A")))))),"")</f>
        <v/>
      </c>
      <c r="I17" s="173" t="str">
        <f>IF(M17=1,IF(ISBLANK('Data-Qtr8'!I16),"",(COUNTIF('Data-Qtr8'!I16,"Yes")+(0.1*COUNTIF('Data-Qtr8'!I16,"N/A")))),"")</f>
        <v/>
      </c>
      <c r="J17" s="173" t="str">
        <f>IF(M17=1,IF(ISBLANK('Data-Qtr8'!J16),"",(COUNTIF('Data-Qtr8'!J16,"Yes")+(0.1*COUNTIF('Data-Qtr8'!J16,"N/A")))),"")</f>
        <v/>
      </c>
      <c r="K17" s="174" t="str">
        <f>IF(M17=1,IF(ISBLANK('Data-Qtr8'!K16),"",(COUNTIF('Data-Qtr8'!K16,"Yes")+(0.1*COUNTIF('Data-Qtr8'!K16,"N/A")))),"")</f>
        <v/>
      </c>
      <c r="L17" s="119">
        <f>COUNTIF('Data-Qtr8'!C16:K16,"")</f>
        <v>9</v>
      </c>
      <c r="M17" s="74">
        <f>IF('Data-Qtr8'!R16,"",IF(L17&lt;9,1,0))</f>
        <v>0</v>
      </c>
      <c r="N17" s="74">
        <f t="shared" ref="N17:N80" si="0">IF(M17=1,SUM(C17:K17),0)</f>
        <v>0</v>
      </c>
      <c r="O17" s="159">
        <f t="shared" ref="O17:O80" si="1">IF(M17=1,COUNTIF(C17:K17,1)+COUNTIF(C17:K17,0.1)+COUNTIF(C17:K17,10),0)</f>
        <v>0</v>
      </c>
      <c r="P17" s="18">
        <f t="shared" ref="P17:P80" si="2">IF(M17=1,COUNTIF(O17,9),0)</f>
        <v>0</v>
      </c>
      <c r="Q17" s="74">
        <f t="shared" ref="Q17:Q80" si="3">IF(M17=1,IF((COUNTIF(C17:F17,"&lt;&gt;*")-COUNTIF(C17:F17,"=0"))=4,1,0),0)</f>
        <v>0</v>
      </c>
      <c r="R17" s="40">
        <f t="shared" ref="R17:R80" si="4">IF(M17=1,IF(E17=10,COUNTIF(G17,1),0),0)</f>
        <v>0</v>
      </c>
      <c r="S17" s="18">
        <f t="shared" ref="S17:S80" si="5">IF(M17=1,COUNTIF(E17,10),0)</f>
        <v>0</v>
      </c>
      <c r="T17" s="40">
        <f t="shared" ref="T17:T80" si="6">IF(M17=1,IF(F17=10,COUNTIF(H17,1),0),0)</f>
        <v>0</v>
      </c>
      <c r="U17" s="18">
        <f t="shared" ref="U17:U80" si="7">IF(M17=1,COUNTIF(F17,10),0)</f>
        <v>0</v>
      </c>
      <c r="V17" s="40">
        <f t="shared" ref="V17:V80" si="8">IF(M17=1,IF(COUNTIF(I17:J17,1)=2,1,0),0)</f>
        <v>0</v>
      </c>
      <c r="W17" s="18">
        <f t="shared" ref="W17:W80" si="9">IF(M17=1,COUNTIF(K17,1),0)</f>
        <v>0</v>
      </c>
    </row>
    <row r="18" spans="2:23" x14ac:dyDescent="0.3">
      <c r="B18" s="40">
        <v>3</v>
      </c>
      <c r="C18" s="172" t="str">
        <f>IF(M18=1,IF('Data-Qtr8'!C17="","",(COUNTIF('Data-Qtr8'!C17,"Yes")+(0.1*COUNTIF('Data-Qtr8'!C17,"N/A")))),"")</f>
        <v/>
      </c>
      <c r="D18" s="172" t="str">
        <f>IF(M18=1,IF(ISBLANK('Data-Qtr8'!D17),"",(COUNTIF('Data-Qtr8'!D17,"Yes")+(0.1*COUNTIF('Data-Qtr8'!D17,"N/A")))),"")</f>
        <v/>
      </c>
      <c r="E18" s="172" t="str">
        <f>IF(M18=1,IF(ISBLANK('Data-Qtr8'!E17),"",(10*COUNTIF('Data-Qtr8'!E17,"Yes, nominated to self-administer")+COUNTIF('Data-Qtr8'!E17,"Yes, nominated NOT to self-administer"))),"")</f>
        <v/>
      </c>
      <c r="F18" s="172" t="str">
        <f>IF(M18=1,IF(ISBLANK('Data-Qtr8'!F17),"",(10*COUNTIF('Data-Qtr8'!F17,"Yes, reported difficulty swallowing medicines")+COUNTIF('Data-Qtr8'!F17,"Yes, reported NO difficulty swallowing medicines"))),"")</f>
        <v/>
      </c>
      <c r="G18" s="168" t="str">
        <f>IF(M18=1,IF('Data-Qtr8'!P17,0.1,IF(ISBLANK('Data-Qtr8'!G17),"",(COUNTIF('Data-Qtr8'!G17,"Yes")+(0.1*COUNTIF('Data-Qtr8'!G17,"N/A"))))),"")</f>
        <v/>
      </c>
      <c r="H18" s="169" t="str">
        <f>IF(M18=1,IF('Data-Qtr8'!Q17,0.1,IF(ISBLANK('Data-Qtr8'!H17),"",((COUNTIF('Data-Qtr8'!H17,"Yes")+(0.1*COUNTIF('Data-Qtr8'!H17,"N/A")))))),"")</f>
        <v/>
      </c>
      <c r="I18" s="173" t="str">
        <f>IF(M18=1,IF(ISBLANK('Data-Qtr8'!I17),"",(COUNTIF('Data-Qtr8'!I17,"Yes")+(0.1*COUNTIF('Data-Qtr8'!I17,"N/A")))),"")</f>
        <v/>
      </c>
      <c r="J18" s="173" t="str">
        <f>IF(M18=1,IF(ISBLANK('Data-Qtr8'!J17),"",(COUNTIF('Data-Qtr8'!J17,"Yes")+(0.1*COUNTIF('Data-Qtr8'!J17,"N/A")))),"")</f>
        <v/>
      </c>
      <c r="K18" s="174" t="str">
        <f>IF(M18=1,IF(ISBLANK('Data-Qtr8'!K17),"",(COUNTIF('Data-Qtr8'!K17,"Yes")+(0.1*COUNTIF('Data-Qtr8'!K17,"N/A")))),"")</f>
        <v/>
      </c>
      <c r="L18" s="119">
        <f>COUNTIF('Data-Qtr8'!C17:K17,"")</f>
        <v>9</v>
      </c>
      <c r="M18" s="74">
        <f>IF('Data-Qtr8'!R17,"",IF(L18&lt;9,1,0))</f>
        <v>0</v>
      </c>
      <c r="N18" s="74">
        <f t="shared" si="0"/>
        <v>0</v>
      </c>
      <c r="O18" s="159">
        <f t="shared" si="1"/>
        <v>0</v>
      </c>
      <c r="P18" s="18">
        <f t="shared" si="2"/>
        <v>0</v>
      </c>
      <c r="Q18" s="74">
        <f t="shared" si="3"/>
        <v>0</v>
      </c>
      <c r="R18" s="40">
        <f t="shared" si="4"/>
        <v>0</v>
      </c>
      <c r="S18" s="18">
        <f t="shared" si="5"/>
        <v>0</v>
      </c>
      <c r="T18" s="40">
        <f t="shared" si="6"/>
        <v>0</v>
      </c>
      <c r="U18" s="18">
        <f t="shared" si="7"/>
        <v>0</v>
      </c>
      <c r="V18" s="40">
        <f t="shared" si="8"/>
        <v>0</v>
      </c>
      <c r="W18" s="18">
        <f t="shared" si="9"/>
        <v>0</v>
      </c>
    </row>
    <row r="19" spans="2:23" x14ac:dyDescent="0.3">
      <c r="B19" s="40">
        <v>4</v>
      </c>
      <c r="C19" s="172" t="str">
        <f>IF(M19=1,IF('Data-Qtr8'!C18="","",(COUNTIF('Data-Qtr8'!C18,"Yes")+(0.1*COUNTIF('Data-Qtr8'!C18,"N/A")))),"")</f>
        <v/>
      </c>
      <c r="D19" s="172" t="str">
        <f>IF(M19=1,IF(ISBLANK('Data-Qtr8'!D18),"",(COUNTIF('Data-Qtr8'!D18,"Yes")+(0.1*COUNTIF('Data-Qtr8'!D18,"N/A")))),"")</f>
        <v/>
      </c>
      <c r="E19" s="172" t="str">
        <f>IF(M19=1,IF(ISBLANK('Data-Qtr8'!E18),"",(10*COUNTIF('Data-Qtr8'!E18,"Yes, nominated to self-administer")+COUNTIF('Data-Qtr8'!E18,"Yes, nominated NOT to self-administer"))),"")</f>
        <v/>
      </c>
      <c r="F19" s="172" t="str">
        <f>IF(M19=1,IF(ISBLANK('Data-Qtr8'!F18),"",(10*COUNTIF('Data-Qtr8'!F18,"Yes, reported difficulty swallowing medicines")+COUNTIF('Data-Qtr8'!F18,"Yes, reported NO difficulty swallowing medicines"))),"")</f>
        <v/>
      </c>
      <c r="G19" s="168" t="str">
        <f>IF(M19=1,IF('Data-Qtr8'!P18,0.1,IF(ISBLANK('Data-Qtr8'!G18),"",(COUNTIF('Data-Qtr8'!G18,"Yes")+(0.1*COUNTIF('Data-Qtr8'!G18,"N/A"))))),"")</f>
        <v/>
      </c>
      <c r="H19" s="169" t="str">
        <f>IF(M19=1,IF('Data-Qtr8'!Q18,0.1,IF(ISBLANK('Data-Qtr8'!H18),"",((COUNTIF('Data-Qtr8'!H18,"Yes")+(0.1*COUNTIF('Data-Qtr8'!H18,"N/A")))))),"")</f>
        <v/>
      </c>
      <c r="I19" s="173" t="str">
        <f>IF(M19=1,IF(ISBLANK('Data-Qtr8'!I18),"",(COUNTIF('Data-Qtr8'!I18,"Yes")+(0.1*COUNTIF('Data-Qtr8'!I18,"N/A")))),"")</f>
        <v/>
      </c>
      <c r="J19" s="173" t="str">
        <f>IF(M19=1,IF(ISBLANK('Data-Qtr8'!J18),"",(COUNTIF('Data-Qtr8'!J18,"Yes")+(0.1*COUNTIF('Data-Qtr8'!J18,"N/A")))),"")</f>
        <v/>
      </c>
      <c r="K19" s="174" t="str">
        <f>IF(M19=1,IF(ISBLANK('Data-Qtr8'!K18),"",(COUNTIF('Data-Qtr8'!K18,"Yes")+(0.1*COUNTIF('Data-Qtr8'!K18,"N/A")))),"")</f>
        <v/>
      </c>
      <c r="L19" s="119">
        <f>COUNTIF('Data-Qtr8'!C18:K18,"")</f>
        <v>9</v>
      </c>
      <c r="M19" s="74">
        <f>IF('Data-Qtr8'!R18,"",IF(L19&lt;9,1,0))</f>
        <v>0</v>
      </c>
      <c r="N19" s="74">
        <f t="shared" si="0"/>
        <v>0</v>
      </c>
      <c r="O19" s="159">
        <f t="shared" si="1"/>
        <v>0</v>
      </c>
      <c r="P19" s="18">
        <f t="shared" si="2"/>
        <v>0</v>
      </c>
      <c r="Q19" s="74">
        <f t="shared" si="3"/>
        <v>0</v>
      </c>
      <c r="R19" s="40">
        <f t="shared" si="4"/>
        <v>0</v>
      </c>
      <c r="S19" s="18">
        <f t="shared" si="5"/>
        <v>0</v>
      </c>
      <c r="T19" s="40">
        <f t="shared" si="6"/>
        <v>0</v>
      </c>
      <c r="U19" s="18">
        <f t="shared" si="7"/>
        <v>0</v>
      </c>
      <c r="V19" s="40">
        <f t="shared" si="8"/>
        <v>0</v>
      </c>
      <c r="W19" s="18">
        <f t="shared" si="9"/>
        <v>0</v>
      </c>
    </row>
    <row r="20" spans="2:23" x14ac:dyDescent="0.3">
      <c r="B20" s="40">
        <v>5</v>
      </c>
      <c r="C20" s="172" t="str">
        <f>IF(M20=1,IF('Data-Qtr8'!C19="","",(COUNTIF('Data-Qtr8'!C19,"Yes")+(0.1*COUNTIF('Data-Qtr8'!C19,"N/A")))),"")</f>
        <v/>
      </c>
      <c r="D20" s="172" t="str">
        <f>IF(M20=1,IF(ISBLANK('Data-Qtr8'!D19),"",(COUNTIF('Data-Qtr8'!D19,"Yes")+(0.1*COUNTIF('Data-Qtr8'!D19,"N/A")))),"")</f>
        <v/>
      </c>
      <c r="E20" s="172" t="str">
        <f>IF(M20=1,IF(ISBLANK('Data-Qtr8'!E19),"",(10*COUNTIF('Data-Qtr8'!E19,"Yes, nominated to self-administer")+COUNTIF('Data-Qtr8'!E19,"Yes, nominated NOT to self-administer"))),"")</f>
        <v/>
      </c>
      <c r="F20" s="172" t="str">
        <f>IF(M20=1,IF(ISBLANK('Data-Qtr8'!F19),"",(10*COUNTIF('Data-Qtr8'!F19,"Yes, reported difficulty swallowing medicines")+COUNTIF('Data-Qtr8'!F19,"Yes, reported NO difficulty swallowing medicines"))),"")</f>
        <v/>
      </c>
      <c r="G20" s="168" t="str">
        <f>IF(M20=1,IF('Data-Qtr8'!P19,0.1,IF(ISBLANK('Data-Qtr8'!G19),"",(COUNTIF('Data-Qtr8'!G19,"Yes")+(0.1*COUNTIF('Data-Qtr8'!G19,"N/A"))))),"")</f>
        <v/>
      </c>
      <c r="H20" s="169" t="str">
        <f>IF(M20=1,IF('Data-Qtr8'!Q19,0.1,IF(ISBLANK('Data-Qtr8'!H19),"",((COUNTIF('Data-Qtr8'!H19,"Yes")+(0.1*COUNTIF('Data-Qtr8'!H19,"N/A")))))),"")</f>
        <v/>
      </c>
      <c r="I20" s="173" t="str">
        <f>IF(M20=1,IF(ISBLANK('Data-Qtr8'!I19),"",(COUNTIF('Data-Qtr8'!I19,"Yes")+(0.1*COUNTIF('Data-Qtr8'!I19,"N/A")))),"")</f>
        <v/>
      </c>
      <c r="J20" s="173" t="str">
        <f>IF(M20=1,IF(ISBLANK('Data-Qtr8'!J19),"",(COUNTIF('Data-Qtr8'!J19,"Yes")+(0.1*COUNTIF('Data-Qtr8'!J19,"N/A")))),"")</f>
        <v/>
      </c>
      <c r="K20" s="174" t="str">
        <f>IF(M20=1,IF(ISBLANK('Data-Qtr8'!K19),"",(COUNTIF('Data-Qtr8'!K19,"Yes")+(0.1*COUNTIF('Data-Qtr8'!K19,"N/A")))),"")</f>
        <v/>
      </c>
      <c r="L20" s="119">
        <f>COUNTIF('Data-Qtr8'!C19:K19,"")</f>
        <v>9</v>
      </c>
      <c r="M20" s="74">
        <f>IF('Data-Qtr8'!R19,"",IF(L20&lt;9,1,0))</f>
        <v>0</v>
      </c>
      <c r="N20" s="74">
        <f t="shared" si="0"/>
        <v>0</v>
      </c>
      <c r="O20" s="159">
        <f t="shared" si="1"/>
        <v>0</v>
      </c>
      <c r="P20" s="18">
        <f t="shared" si="2"/>
        <v>0</v>
      </c>
      <c r="Q20" s="74">
        <f t="shared" si="3"/>
        <v>0</v>
      </c>
      <c r="R20" s="40">
        <f t="shared" si="4"/>
        <v>0</v>
      </c>
      <c r="S20" s="18">
        <f t="shared" si="5"/>
        <v>0</v>
      </c>
      <c r="T20" s="40">
        <f t="shared" si="6"/>
        <v>0</v>
      </c>
      <c r="U20" s="18">
        <f t="shared" si="7"/>
        <v>0</v>
      </c>
      <c r="V20" s="40">
        <f t="shared" si="8"/>
        <v>0</v>
      </c>
      <c r="W20" s="18">
        <f t="shared" si="9"/>
        <v>0</v>
      </c>
    </row>
    <row r="21" spans="2:23" x14ac:dyDescent="0.3">
      <c r="B21" s="40">
        <v>6</v>
      </c>
      <c r="C21" s="172" t="str">
        <f>IF(M21=1,IF('Data-Qtr8'!C20="","",(COUNTIF('Data-Qtr8'!C20,"Yes")+(0.1*COUNTIF('Data-Qtr8'!C20,"N/A")))),"")</f>
        <v/>
      </c>
      <c r="D21" s="172" t="str">
        <f>IF(M21=1,IF(ISBLANK('Data-Qtr8'!D20),"",(COUNTIF('Data-Qtr8'!D20,"Yes")+(0.1*COUNTIF('Data-Qtr8'!D20,"N/A")))),"")</f>
        <v/>
      </c>
      <c r="E21" s="172" t="str">
        <f>IF(M21=1,IF(ISBLANK('Data-Qtr8'!E20),"",(10*COUNTIF('Data-Qtr8'!E20,"Yes, nominated to self-administer")+COUNTIF('Data-Qtr8'!E20,"Yes, nominated NOT to self-administer"))),"")</f>
        <v/>
      </c>
      <c r="F21" s="172" t="str">
        <f>IF(M21=1,IF(ISBLANK('Data-Qtr8'!F20),"",(10*COUNTIF('Data-Qtr8'!F20,"Yes, reported difficulty swallowing medicines")+COUNTIF('Data-Qtr8'!F20,"Yes, reported NO difficulty swallowing medicines"))),"")</f>
        <v/>
      </c>
      <c r="G21" s="168" t="str">
        <f>IF(M21=1,IF('Data-Qtr8'!P20,0.1,IF(ISBLANK('Data-Qtr8'!G20),"",(COUNTIF('Data-Qtr8'!G20,"Yes")+(0.1*COUNTIF('Data-Qtr8'!G20,"N/A"))))),"")</f>
        <v/>
      </c>
      <c r="H21" s="169" t="str">
        <f>IF(M21=1,IF('Data-Qtr8'!Q20,0.1,IF(ISBLANK('Data-Qtr8'!H20),"",((COUNTIF('Data-Qtr8'!H20,"Yes")+(0.1*COUNTIF('Data-Qtr8'!H20,"N/A")))))),"")</f>
        <v/>
      </c>
      <c r="I21" s="173" t="str">
        <f>IF(M21=1,IF(ISBLANK('Data-Qtr8'!I20),"",(COUNTIF('Data-Qtr8'!I20,"Yes")+(0.1*COUNTIF('Data-Qtr8'!I20,"N/A")))),"")</f>
        <v/>
      </c>
      <c r="J21" s="173" t="str">
        <f>IF(M21=1,IF(ISBLANK('Data-Qtr8'!J20),"",(COUNTIF('Data-Qtr8'!J20,"Yes")+(0.1*COUNTIF('Data-Qtr8'!J20,"N/A")))),"")</f>
        <v/>
      </c>
      <c r="K21" s="174" t="str">
        <f>IF(M21=1,IF(ISBLANK('Data-Qtr8'!K20),"",(COUNTIF('Data-Qtr8'!K20,"Yes")+(0.1*COUNTIF('Data-Qtr8'!K20,"N/A")))),"")</f>
        <v/>
      </c>
      <c r="L21" s="119">
        <f>COUNTIF('Data-Qtr8'!C20:K20,"")</f>
        <v>9</v>
      </c>
      <c r="M21" s="74">
        <f>IF('Data-Qtr8'!R20,"",IF(L21&lt;9,1,0))</f>
        <v>0</v>
      </c>
      <c r="N21" s="74">
        <f t="shared" si="0"/>
        <v>0</v>
      </c>
      <c r="O21" s="159">
        <f t="shared" si="1"/>
        <v>0</v>
      </c>
      <c r="P21" s="18">
        <f t="shared" si="2"/>
        <v>0</v>
      </c>
      <c r="Q21" s="74">
        <f t="shared" si="3"/>
        <v>0</v>
      </c>
      <c r="R21" s="40">
        <f t="shared" si="4"/>
        <v>0</v>
      </c>
      <c r="S21" s="18">
        <f t="shared" si="5"/>
        <v>0</v>
      </c>
      <c r="T21" s="40">
        <f t="shared" si="6"/>
        <v>0</v>
      </c>
      <c r="U21" s="18">
        <f t="shared" si="7"/>
        <v>0</v>
      </c>
      <c r="V21" s="40">
        <f t="shared" si="8"/>
        <v>0</v>
      </c>
      <c r="W21" s="18">
        <f t="shared" si="9"/>
        <v>0</v>
      </c>
    </row>
    <row r="22" spans="2:23" x14ac:dyDescent="0.3">
      <c r="B22" s="40">
        <v>7</v>
      </c>
      <c r="C22" s="172" t="str">
        <f>IF(M22=1,IF('Data-Qtr8'!C21="","",(COUNTIF('Data-Qtr8'!C21,"Yes")+(0.1*COUNTIF('Data-Qtr8'!C21,"N/A")))),"")</f>
        <v/>
      </c>
      <c r="D22" s="172" t="str">
        <f>IF(M22=1,IF(ISBLANK('Data-Qtr8'!D21),"",(COUNTIF('Data-Qtr8'!D21,"Yes")+(0.1*COUNTIF('Data-Qtr8'!D21,"N/A")))),"")</f>
        <v/>
      </c>
      <c r="E22" s="172" t="str">
        <f>IF(M22=1,IF(ISBLANK('Data-Qtr8'!E21),"",(10*COUNTIF('Data-Qtr8'!E21,"Yes, nominated to self-administer")+COUNTIF('Data-Qtr8'!E21,"Yes, nominated NOT to self-administer"))),"")</f>
        <v/>
      </c>
      <c r="F22" s="172" t="str">
        <f>IF(M22=1,IF(ISBLANK('Data-Qtr8'!F21),"",(10*COUNTIF('Data-Qtr8'!F21,"Yes, reported difficulty swallowing medicines")+COUNTIF('Data-Qtr8'!F21,"Yes, reported NO difficulty swallowing medicines"))),"")</f>
        <v/>
      </c>
      <c r="G22" s="168" t="str">
        <f>IF(M22=1,IF('Data-Qtr8'!P21,0.1,IF(ISBLANK('Data-Qtr8'!G21),"",(COUNTIF('Data-Qtr8'!G21,"Yes")+(0.1*COUNTIF('Data-Qtr8'!G21,"N/A"))))),"")</f>
        <v/>
      </c>
      <c r="H22" s="169" t="str">
        <f>IF(M22=1,IF('Data-Qtr8'!Q21,0.1,IF(ISBLANK('Data-Qtr8'!H21),"",((COUNTIF('Data-Qtr8'!H21,"Yes")+(0.1*COUNTIF('Data-Qtr8'!H21,"N/A")))))),"")</f>
        <v/>
      </c>
      <c r="I22" s="173" t="str">
        <f>IF(M22=1,IF(ISBLANK('Data-Qtr8'!I21),"",(COUNTIF('Data-Qtr8'!I21,"Yes")+(0.1*COUNTIF('Data-Qtr8'!I21,"N/A")))),"")</f>
        <v/>
      </c>
      <c r="J22" s="173" t="str">
        <f>IF(M22=1,IF(ISBLANK('Data-Qtr8'!J21),"",(COUNTIF('Data-Qtr8'!J21,"Yes")+(0.1*COUNTIF('Data-Qtr8'!J21,"N/A")))),"")</f>
        <v/>
      </c>
      <c r="K22" s="174" t="str">
        <f>IF(M22=1,IF(ISBLANK('Data-Qtr8'!K21),"",(COUNTIF('Data-Qtr8'!K21,"Yes")+(0.1*COUNTIF('Data-Qtr8'!K21,"N/A")))),"")</f>
        <v/>
      </c>
      <c r="L22" s="119">
        <f>COUNTIF('Data-Qtr8'!C21:K21,"")</f>
        <v>9</v>
      </c>
      <c r="M22" s="74">
        <f>IF('Data-Qtr8'!R21,"",IF(L22&lt;9,1,0))</f>
        <v>0</v>
      </c>
      <c r="N22" s="74">
        <f t="shared" si="0"/>
        <v>0</v>
      </c>
      <c r="O22" s="159">
        <f t="shared" si="1"/>
        <v>0</v>
      </c>
      <c r="P22" s="18">
        <f t="shared" si="2"/>
        <v>0</v>
      </c>
      <c r="Q22" s="74">
        <f t="shared" si="3"/>
        <v>0</v>
      </c>
      <c r="R22" s="40">
        <f t="shared" si="4"/>
        <v>0</v>
      </c>
      <c r="S22" s="18">
        <f t="shared" si="5"/>
        <v>0</v>
      </c>
      <c r="T22" s="40">
        <f t="shared" si="6"/>
        <v>0</v>
      </c>
      <c r="U22" s="18">
        <f t="shared" si="7"/>
        <v>0</v>
      </c>
      <c r="V22" s="40">
        <f t="shared" si="8"/>
        <v>0</v>
      </c>
      <c r="W22" s="18">
        <f t="shared" si="9"/>
        <v>0</v>
      </c>
    </row>
    <row r="23" spans="2:23" x14ac:dyDescent="0.3">
      <c r="B23" s="40">
        <v>8</v>
      </c>
      <c r="C23" s="172" t="str">
        <f>IF(M23=1,IF('Data-Qtr8'!C22="","",(COUNTIF('Data-Qtr8'!C22,"Yes")+(0.1*COUNTIF('Data-Qtr8'!C22,"N/A")))),"")</f>
        <v/>
      </c>
      <c r="D23" s="172" t="str">
        <f>IF(M23=1,IF(ISBLANK('Data-Qtr8'!D22),"",(COUNTIF('Data-Qtr8'!D22,"Yes")+(0.1*COUNTIF('Data-Qtr8'!D22,"N/A")))),"")</f>
        <v/>
      </c>
      <c r="E23" s="172" t="str">
        <f>IF(M23=1,IF(ISBLANK('Data-Qtr8'!E22),"",(10*COUNTIF('Data-Qtr8'!E22,"Yes, nominated to self-administer")+COUNTIF('Data-Qtr8'!E22,"Yes, nominated NOT to self-administer"))),"")</f>
        <v/>
      </c>
      <c r="F23" s="172" t="str">
        <f>IF(M23=1,IF(ISBLANK('Data-Qtr8'!F22),"",(10*COUNTIF('Data-Qtr8'!F22,"Yes, reported difficulty swallowing medicines")+COUNTIF('Data-Qtr8'!F22,"Yes, reported NO difficulty swallowing medicines"))),"")</f>
        <v/>
      </c>
      <c r="G23" s="168" t="str">
        <f>IF(M23=1,IF('Data-Qtr8'!P22,0.1,IF(ISBLANK('Data-Qtr8'!G22),"",(COUNTIF('Data-Qtr8'!G22,"Yes")+(0.1*COUNTIF('Data-Qtr8'!G22,"N/A"))))),"")</f>
        <v/>
      </c>
      <c r="H23" s="169" t="str">
        <f>IF(M23=1,IF('Data-Qtr8'!Q22,0.1,IF(ISBLANK('Data-Qtr8'!H22),"",((COUNTIF('Data-Qtr8'!H22,"Yes")+(0.1*COUNTIF('Data-Qtr8'!H22,"N/A")))))),"")</f>
        <v/>
      </c>
      <c r="I23" s="173" t="str">
        <f>IF(M23=1,IF(ISBLANK('Data-Qtr8'!I22),"",(COUNTIF('Data-Qtr8'!I22,"Yes")+(0.1*COUNTIF('Data-Qtr8'!I22,"N/A")))),"")</f>
        <v/>
      </c>
      <c r="J23" s="173" t="str">
        <f>IF(M23=1,IF(ISBLANK('Data-Qtr8'!J22),"",(COUNTIF('Data-Qtr8'!J22,"Yes")+(0.1*COUNTIF('Data-Qtr8'!J22,"N/A")))),"")</f>
        <v/>
      </c>
      <c r="K23" s="174" t="str">
        <f>IF(M23=1,IF(ISBLANK('Data-Qtr8'!K22),"",(COUNTIF('Data-Qtr8'!K22,"Yes")+(0.1*COUNTIF('Data-Qtr8'!K22,"N/A")))),"")</f>
        <v/>
      </c>
      <c r="L23" s="119">
        <f>COUNTIF('Data-Qtr8'!C22:K22,"")</f>
        <v>9</v>
      </c>
      <c r="M23" s="74">
        <f>IF('Data-Qtr8'!R22,"",IF(L23&lt;9,1,0))</f>
        <v>0</v>
      </c>
      <c r="N23" s="74">
        <f t="shared" si="0"/>
        <v>0</v>
      </c>
      <c r="O23" s="159">
        <f t="shared" si="1"/>
        <v>0</v>
      </c>
      <c r="P23" s="18">
        <f t="shared" si="2"/>
        <v>0</v>
      </c>
      <c r="Q23" s="74">
        <f t="shared" si="3"/>
        <v>0</v>
      </c>
      <c r="R23" s="40">
        <f t="shared" si="4"/>
        <v>0</v>
      </c>
      <c r="S23" s="18">
        <f t="shared" si="5"/>
        <v>0</v>
      </c>
      <c r="T23" s="40">
        <f t="shared" si="6"/>
        <v>0</v>
      </c>
      <c r="U23" s="18">
        <f t="shared" si="7"/>
        <v>0</v>
      </c>
      <c r="V23" s="40">
        <f t="shared" si="8"/>
        <v>0</v>
      </c>
      <c r="W23" s="18">
        <f t="shared" si="9"/>
        <v>0</v>
      </c>
    </row>
    <row r="24" spans="2:23" x14ac:dyDescent="0.3">
      <c r="B24" s="40">
        <v>9</v>
      </c>
      <c r="C24" s="172" t="str">
        <f>IF(M24=1,IF('Data-Qtr8'!C23="","",(COUNTIF('Data-Qtr8'!C23,"Yes")+(0.1*COUNTIF('Data-Qtr8'!C23,"N/A")))),"")</f>
        <v/>
      </c>
      <c r="D24" s="172" t="str">
        <f>IF(M24=1,IF(ISBLANK('Data-Qtr8'!D23),"",(COUNTIF('Data-Qtr8'!D23,"Yes")+(0.1*COUNTIF('Data-Qtr8'!D23,"N/A")))),"")</f>
        <v/>
      </c>
      <c r="E24" s="172" t="str">
        <f>IF(M24=1,IF(ISBLANK('Data-Qtr8'!E23),"",(10*COUNTIF('Data-Qtr8'!E23,"Yes, nominated to self-administer")+COUNTIF('Data-Qtr8'!E23,"Yes, nominated NOT to self-administer"))),"")</f>
        <v/>
      </c>
      <c r="F24" s="172" t="str">
        <f>IF(M24=1,IF(ISBLANK('Data-Qtr8'!F23),"",(10*COUNTIF('Data-Qtr8'!F23,"Yes, reported difficulty swallowing medicines")+COUNTIF('Data-Qtr8'!F23,"Yes, reported NO difficulty swallowing medicines"))),"")</f>
        <v/>
      </c>
      <c r="G24" s="168" t="str">
        <f>IF(M24=1,IF('Data-Qtr8'!P23,0.1,IF(ISBLANK('Data-Qtr8'!G23),"",(COUNTIF('Data-Qtr8'!G23,"Yes")+(0.1*COUNTIF('Data-Qtr8'!G23,"N/A"))))),"")</f>
        <v/>
      </c>
      <c r="H24" s="169" t="str">
        <f>IF(M24=1,IF('Data-Qtr8'!Q23,0.1,IF(ISBLANK('Data-Qtr8'!H23),"",((COUNTIF('Data-Qtr8'!H23,"Yes")+(0.1*COUNTIF('Data-Qtr8'!H23,"N/A")))))),"")</f>
        <v/>
      </c>
      <c r="I24" s="173" t="str">
        <f>IF(M24=1,IF(ISBLANK('Data-Qtr8'!I23),"",(COUNTIF('Data-Qtr8'!I23,"Yes")+(0.1*COUNTIF('Data-Qtr8'!I23,"N/A")))),"")</f>
        <v/>
      </c>
      <c r="J24" s="173" t="str">
        <f>IF(M24=1,IF(ISBLANK('Data-Qtr8'!J23),"",(COUNTIF('Data-Qtr8'!J23,"Yes")+(0.1*COUNTIF('Data-Qtr8'!J23,"N/A")))),"")</f>
        <v/>
      </c>
      <c r="K24" s="174" t="str">
        <f>IF(M24=1,IF(ISBLANK('Data-Qtr8'!K23),"",(COUNTIF('Data-Qtr8'!K23,"Yes")+(0.1*COUNTIF('Data-Qtr8'!K23,"N/A")))),"")</f>
        <v/>
      </c>
      <c r="L24" s="119">
        <f>COUNTIF('Data-Qtr8'!C23:K23,"")</f>
        <v>9</v>
      </c>
      <c r="M24" s="74">
        <f>IF('Data-Qtr8'!R23,"",IF(L24&lt;9,1,0))</f>
        <v>0</v>
      </c>
      <c r="N24" s="74">
        <f t="shared" si="0"/>
        <v>0</v>
      </c>
      <c r="O24" s="159">
        <f t="shared" si="1"/>
        <v>0</v>
      </c>
      <c r="P24" s="18">
        <f t="shared" si="2"/>
        <v>0</v>
      </c>
      <c r="Q24" s="74">
        <f t="shared" si="3"/>
        <v>0</v>
      </c>
      <c r="R24" s="40">
        <f t="shared" si="4"/>
        <v>0</v>
      </c>
      <c r="S24" s="18">
        <f t="shared" si="5"/>
        <v>0</v>
      </c>
      <c r="T24" s="40">
        <f t="shared" si="6"/>
        <v>0</v>
      </c>
      <c r="U24" s="18">
        <f t="shared" si="7"/>
        <v>0</v>
      </c>
      <c r="V24" s="40">
        <f t="shared" si="8"/>
        <v>0</v>
      </c>
      <c r="W24" s="18">
        <f t="shared" si="9"/>
        <v>0</v>
      </c>
    </row>
    <row r="25" spans="2:23" ht="15" thickBot="1" x14ac:dyDescent="0.35">
      <c r="B25" s="49">
        <v>10</v>
      </c>
      <c r="C25" s="172" t="str">
        <f>IF(M25=1,IF('Data-Qtr8'!C24="","",(COUNTIF('Data-Qtr8'!C24,"Yes")+(0.1*COUNTIF('Data-Qtr8'!C24,"N/A")))),"")</f>
        <v/>
      </c>
      <c r="D25" s="172" t="str">
        <f>IF(M25=1,IF(ISBLANK('Data-Qtr8'!D24),"",(COUNTIF('Data-Qtr8'!D24,"Yes")+(0.1*COUNTIF('Data-Qtr8'!D24,"N/A")))),"")</f>
        <v/>
      </c>
      <c r="E25" s="172" t="str">
        <f>IF(M25=1,IF(ISBLANK('Data-Qtr8'!E24),"",(10*COUNTIF('Data-Qtr8'!E24,"Yes, nominated to self-administer")+COUNTIF('Data-Qtr8'!E24,"Yes, nominated NOT to self-administer"))),"")</f>
        <v/>
      </c>
      <c r="F25" s="172" t="str">
        <f>IF(M25=1,IF(ISBLANK('Data-Qtr8'!F24),"",(10*COUNTIF('Data-Qtr8'!F24,"Yes, reported difficulty swallowing medicines")+COUNTIF('Data-Qtr8'!F24,"Yes, reported NO difficulty swallowing medicines"))),"")</f>
        <v/>
      </c>
      <c r="G25" s="168" t="str">
        <f>IF(M25=1,IF('Data-Qtr8'!P24,0.1,IF(ISBLANK('Data-Qtr8'!G24),"",(COUNTIF('Data-Qtr8'!G24,"Yes")+(0.1*COUNTIF('Data-Qtr8'!G24,"N/A"))))),"")</f>
        <v/>
      </c>
      <c r="H25" s="169" t="str">
        <f>IF(M25=1,IF('Data-Qtr8'!Q24,0.1,IF(ISBLANK('Data-Qtr8'!H24),"",((COUNTIF('Data-Qtr8'!H24,"Yes")+(0.1*COUNTIF('Data-Qtr8'!H24,"N/A")))))),"")</f>
        <v/>
      </c>
      <c r="I25" s="173" t="str">
        <f>IF(M25=1,IF(ISBLANK('Data-Qtr8'!I24),"",(COUNTIF('Data-Qtr8'!I24,"Yes")+(0.1*COUNTIF('Data-Qtr8'!I24,"N/A")))),"")</f>
        <v/>
      </c>
      <c r="J25" s="173" t="str">
        <f>IF(M25=1,IF(ISBLANK('Data-Qtr8'!J24),"",(COUNTIF('Data-Qtr8'!J24,"Yes")+(0.1*COUNTIF('Data-Qtr8'!J24,"N/A")))),"")</f>
        <v/>
      </c>
      <c r="K25" s="174" t="str">
        <f>IF(M25=1,IF(ISBLANK('Data-Qtr8'!K24),"",(COUNTIF('Data-Qtr8'!K24,"Yes")+(0.1*COUNTIF('Data-Qtr8'!K24,"N/A")))),"")</f>
        <v/>
      </c>
      <c r="L25" s="149">
        <f>COUNTIF('Data-Qtr8'!C24:K24,"")</f>
        <v>9</v>
      </c>
      <c r="M25" s="74">
        <f>IF('Data-Qtr8'!R24,"",IF(L25&lt;9,1,0))</f>
        <v>0</v>
      </c>
      <c r="N25" s="74">
        <f t="shared" si="0"/>
        <v>0</v>
      </c>
      <c r="O25" s="159">
        <f t="shared" si="1"/>
        <v>0</v>
      </c>
      <c r="P25" s="18">
        <f t="shared" si="2"/>
        <v>0</v>
      </c>
      <c r="Q25" s="74">
        <f t="shared" si="3"/>
        <v>0</v>
      </c>
      <c r="R25" s="40">
        <f t="shared" si="4"/>
        <v>0</v>
      </c>
      <c r="S25" s="18">
        <f t="shared" si="5"/>
        <v>0</v>
      </c>
      <c r="T25" s="40">
        <f t="shared" si="6"/>
        <v>0</v>
      </c>
      <c r="U25" s="18">
        <f t="shared" si="7"/>
        <v>0</v>
      </c>
      <c r="V25" s="40">
        <f t="shared" si="8"/>
        <v>0</v>
      </c>
      <c r="W25" s="18">
        <f t="shared" si="9"/>
        <v>0</v>
      </c>
    </row>
    <row r="26" spans="2:23" x14ac:dyDescent="0.3">
      <c r="B26" s="48">
        <v>11</v>
      </c>
      <c r="C26" s="172" t="str">
        <f>IF(M26=1,IF('Data-Qtr8'!C25="","",(COUNTIF('Data-Qtr8'!C25,"Yes")+(0.1*COUNTIF('Data-Qtr8'!C25,"N/A")))),"")</f>
        <v/>
      </c>
      <c r="D26" s="172" t="str">
        <f>IF(M26=1,IF(ISBLANK('Data-Qtr8'!D25),"",(COUNTIF('Data-Qtr8'!D25,"Yes")+(0.1*COUNTIF('Data-Qtr8'!D25,"N/A")))),"")</f>
        <v/>
      </c>
      <c r="E26" s="172" t="str">
        <f>IF(M26=1,IF(ISBLANK('Data-Qtr8'!E25),"",(10*COUNTIF('Data-Qtr8'!E25,"Yes, nominated to self-administer")+COUNTIF('Data-Qtr8'!E25,"Yes, nominated NOT to self-administer"))),"")</f>
        <v/>
      </c>
      <c r="F26" s="172" t="str">
        <f>IF(M26=1,IF(ISBLANK('Data-Qtr8'!F25),"",(10*COUNTIF('Data-Qtr8'!F25,"Yes, reported difficulty swallowing medicines")+COUNTIF('Data-Qtr8'!F25,"Yes, reported NO difficulty swallowing medicines"))),"")</f>
        <v/>
      </c>
      <c r="G26" s="168" t="str">
        <f>IF(M26=1,IF('Data-Qtr8'!P25,0.1,IF(ISBLANK('Data-Qtr8'!G25),"",(COUNTIF('Data-Qtr8'!G25,"Yes")+(0.1*COUNTIF('Data-Qtr8'!G25,"N/A"))))),"")</f>
        <v/>
      </c>
      <c r="H26" s="169" t="str">
        <f>IF(M26=1,IF('Data-Qtr8'!Q25,0.1,IF(ISBLANK('Data-Qtr8'!H25),"",((COUNTIF('Data-Qtr8'!H25,"Yes")+(0.1*COUNTIF('Data-Qtr8'!H25,"N/A")))))),"")</f>
        <v/>
      </c>
      <c r="I26" s="173" t="str">
        <f>IF(M26=1,IF(ISBLANK('Data-Qtr8'!I25),"",(COUNTIF('Data-Qtr8'!I25,"Yes")+(0.1*COUNTIF('Data-Qtr8'!I25,"N/A")))),"")</f>
        <v/>
      </c>
      <c r="J26" s="173" t="str">
        <f>IF(M26=1,IF(ISBLANK('Data-Qtr8'!J25),"",(COUNTIF('Data-Qtr8'!J25,"Yes")+(0.1*COUNTIF('Data-Qtr8'!J25,"N/A")))),"")</f>
        <v/>
      </c>
      <c r="K26" s="174" t="str">
        <f>IF(M26=1,IF(ISBLANK('Data-Qtr8'!K25),"",(COUNTIF('Data-Qtr8'!K25,"Yes")+(0.1*COUNTIF('Data-Qtr8'!K25,"N/A")))),"")</f>
        <v/>
      </c>
      <c r="L26" s="148">
        <f>COUNTIF('Data-Qtr8'!C25:K25,"")</f>
        <v>9</v>
      </c>
      <c r="M26" s="74">
        <f>IF('Data-Qtr8'!R25,"",IF(L26&lt;9,1,0))</f>
        <v>0</v>
      </c>
      <c r="N26" s="74">
        <f t="shared" si="0"/>
        <v>0</v>
      </c>
      <c r="O26" s="159">
        <f t="shared" si="1"/>
        <v>0</v>
      </c>
      <c r="P26" s="18">
        <f t="shared" si="2"/>
        <v>0</v>
      </c>
      <c r="Q26" s="74">
        <f t="shared" si="3"/>
        <v>0</v>
      </c>
      <c r="R26" s="40">
        <f t="shared" si="4"/>
        <v>0</v>
      </c>
      <c r="S26" s="18">
        <f t="shared" si="5"/>
        <v>0</v>
      </c>
      <c r="T26" s="40">
        <f t="shared" si="6"/>
        <v>0</v>
      </c>
      <c r="U26" s="18">
        <f t="shared" si="7"/>
        <v>0</v>
      </c>
      <c r="V26" s="40">
        <f t="shared" si="8"/>
        <v>0</v>
      </c>
      <c r="W26" s="18">
        <f t="shared" si="9"/>
        <v>0</v>
      </c>
    </row>
    <row r="27" spans="2:23" x14ac:dyDescent="0.3">
      <c r="B27" s="40">
        <v>12</v>
      </c>
      <c r="C27" s="172" t="str">
        <f>IF(M27=1,IF('Data-Qtr8'!C26="","",(COUNTIF('Data-Qtr8'!C26,"Yes")+(0.1*COUNTIF('Data-Qtr8'!C26,"N/A")))),"")</f>
        <v/>
      </c>
      <c r="D27" s="172" t="str">
        <f>IF(M27=1,IF(ISBLANK('Data-Qtr8'!D26),"",(COUNTIF('Data-Qtr8'!D26,"Yes")+(0.1*COUNTIF('Data-Qtr8'!D26,"N/A")))),"")</f>
        <v/>
      </c>
      <c r="E27" s="172" t="str">
        <f>IF(M27=1,IF(ISBLANK('Data-Qtr8'!E26),"",(10*COUNTIF('Data-Qtr8'!E26,"Yes, nominated to self-administer")+COUNTIF('Data-Qtr8'!E26,"Yes, nominated NOT to self-administer"))),"")</f>
        <v/>
      </c>
      <c r="F27" s="172" t="str">
        <f>IF(M27=1,IF(ISBLANK('Data-Qtr8'!F26),"",(10*COUNTIF('Data-Qtr8'!F26,"Yes, reported difficulty swallowing medicines")+COUNTIF('Data-Qtr8'!F26,"Yes, reported NO difficulty swallowing medicines"))),"")</f>
        <v/>
      </c>
      <c r="G27" s="168" t="str">
        <f>IF(M27=1,IF('Data-Qtr8'!P26,0.1,IF(ISBLANK('Data-Qtr8'!G26),"",(COUNTIF('Data-Qtr8'!G26,"Yes")+(0.1*COUNTIF('Data-Qtr8'!G26,"N/A"))))),"")</f>
        <v/>
      </c>
      <c r="H27" s="169" t="str">
        <f>IF(M27=1,IF('Data-Qtr8'!Q26,0.1,IF(ISBLANK('Data-Qtr8'!H26),"",((COUNTIF('Data-Qtr8'!H26,"Yes")+(0.1*COUNTIF('Data-Qtr8'!H26,"N/A")))))),"")</f>
        <v/>
      </c>
      <c r="I27" s="173" t="str">
        <f>IF(M27=1,IF(ISBLANK('Data-Qtr8'!I26),"",(COUNTIF('Data-Qtr8'!I26,"Yes")+(0.1*COUNTIF('Data-Qtr8'!I26,"N/A")))),"")</f>
        <v/>
      </c>
      <c r="J27" s="173" t="str">
        <f>IF(M27=1,IF(ISBLANK('Data-Qtr8'!J26),"",(COUNTIF('Data-Qtr8'!J26,"Yes")+(0.1*COUNTIF('Data-Qtr8'!J26,"N/A")))),"")</f>
        <v/>
      </c>
      <c r="K27" s="174" t="str">
        <f>IF(M27=1,IF(ISBLANK('Data-Qtr8'!K26),"",(COUNTIF('Data-Qtr8'!K26,"Yes")+(0.1*COUNTIF('Data-Qtr8'!K26,"N/A")))),"")</f>
        <v/>
      </c>
      <c r="L27" s="119">
        <f>COUNTIF('Data-Qtr8'!C26:K26,"")</f>
        <v>9</v>
      </c>
      <c r="M27" s="74">
        <f>IF('Data-Qtr8'!R26,"",IF(L27&lt;9,1,0))</f>
        <v>0</v>
      </c>
      <c r="N27" s="74">
        <f t="shared" si="0"/>
        <v>0</v>
      </c>
      <c r="O27" s="159">
        <f t="shared" si="1"/>
        <v>0</v>
      </c>
      <c r="P27" s="18">
        <f t="shared" si="2"/>
        <v>0</v>
      </c>
      <c r="Q27" s="74">
        <f t="shared" si="3"/>
        <v>0</v>
      </c>
      <c r="R27" s="40">
        <f t="shared" si="4"/>
        <v>0</v>
      </c>
      <c r="S27" s="18">
        <f t="shared" si="5"/>
        <v>0</v>
      </c>
      <c r="T27" s="40">
        <f t="shared" si="6"/>
        <v>0</v>
      </c>
      <c r="U27" s="18">
        <f t="shared" si="7"/>
        <v>0</v>
      </c>
      <c r="V27" s="40">
        <f t="shared" si="8"/>
        <v>0</v>
      </c>
      <c r="W27" s="18">
        <f t="shared" si="9"/>
        <v>0</v>
      </c>
    </row>
    <row r="28" spans="2:23" x14ac:dyDescent="0.3">
      <c r="B28" s="40">
        <v>13</v>
      </c>
      <c r="C28" s="172" t="str">
        <f>IF(M28=1,IF('Data-Qtr8'!C27="","",(COUNTIF('Data-Qtr8'!C27,"Yes")+(0.1*COUNTIF('Data-Qtr8'!C27,"N/A")))),"")</f>
        <v/>
      </c>
      <c r="D28" s="172" t="str">
        <f>IF(M28=1,IF(ISBLANK('Data-Qtr8'!D27),"",(COUNTIF('Data-Qtr8'!D27,"Yes")+(0.1*COUNTIF('Data-Qtr8'!D27,"N/A")))),"")</f>
        <v/>
      </c>
      <c r="E28" s="172" t="str">
        <f>IF(M28=1,IF(ISBLANK('Data-Qtr8'!E27),"",(10*COUNTIF('Data-Qtr8'!E27,"Yes, nominated to self-administer")+COUNTIF('Data-Qtr8'!E27,"Yes, nominated NOT to self-administer"))),"")</f>
        <v/>
      </c>
      <c r="F28" s="172" t="str">
        <f>IF(M28=1,IF(ISBLANK('Data-Qtr8'!F27),"",(10*COUNTIF('Data-Qtr8'!F27,"Yes, reported difficulty swallowing medicines")+COUNTIF('Data-Qtr8'!F27,"Yes, reported NO difficulty swallowing medicines"))),"")</f>
        <v/>
      </c>
      <c r="G28" s="168" t="str">
        <f>IF(M28=1,IF('Data-Qtr8'!P27,0.1,IF(ISBLANK('Data-Qtr8'!G27),"",(COUNTIF('Data-Qtr8'!G27,"Yes")+(0.1*COUNTIF('Data-Qtr8'!G27,"N/A"))))),"")</f>
        <v/>
      </c>
      <c r="H28" s="169" t="str">
        <f>IF(M28=1,IF('Data-Qtr8'!Q27,0.1,IF(ISBLANK('Data-Qtr8'!H27),"",((COUNTIF('Data-Qtr8'!H27,"Yes")+(0.1*COUNTIF('Data-Qtr8'!H27,"N/A")))))),"")</f>
        <v/>
      </c>
      <c r="I28" s="173" t="str">
        <f>IF(M28=1,IF(ISBLANK('Data-Qtr8'!I27),"",(COUNTIF('Data-Qtr8'!I27,"Yes")+(0.1*COUNTIF('Data-Qtr8'!I27,"N/A")))),"")</f>
        <v/>
      </c>
      <c r="J28" s="173" t="str">
        <f>IF(M28=1,IF(ISBLANK('Data-Qtr8'!J27),"",(COUNTIF('Data-Qtr8'!J27,"Yes")+(0.1*COUNTIF('Data-Qtr8'!J27,"N/A")))),"")</f>
        <v/>
      </c>
      <c r="K28" s="174" t="str">
        <f>IF(M28=1,IF(ISBLANK('Data-Qtr8'!K27),"",(COUNTIF('Data-Qtr8'!K27,"Yes")+(0.1*COUNTIF('Data-Qtr8'!K27,"N/A")))),"")</f>
        <v/>
      </c>
      <c r="L28" s="119">
        <f>COUNTIF('Data-Qtr8'!C27:K27,"")</f>
        <v>9</v>
      </c>
      <c r="M28" s="74">
        <f>IF('Data-Qtr8'!R27,"",IF(L28&lt;9,1,0))</f>
        <v>0</v>
      </c>
      <c r="N28" s="74">
        <f t="shared" si="0"/>
        <v>0</v>
      </c>
      <c r="O28" s="159">
        <f t="shared" si="1"/>
        <v>0</v>
      </c>
      <c r="P28" s="18">
        <f t="shared" si="2"/>
        <v>0</v>
      </c>
      <c r="Q28" s="74">
        <f t="shared" si="3"/>
        <v>0</v>
      </c>
      <c r="R28" s="40">
        <f t="shared" si="4"/>
        <v>0</v>
      </c>
      <c r="S28" s="18">
        <f t="shared" si="5"/>
        <v>0</v>
      </c>
      <c r="T28" s="40">
        <f t="shared" si="6"/>
        <v>0</v>
      </c>
      <c r="U28" s="18">
        <f t="shared" si="7"/>
        <v>0</v>
      </c>
      <c r="V28" s="40">
        <f t="shared" si="8"/>
        <v>0</v>
      </c>
      <c r="W28" s="18">
        <f t="shared" si="9"/>
        <v>0</v>
      </c>
    </row>
    <row r="29" spans="2:23" x14ac:dyDescent="0.3">
      <c r="B29" s="40">
        <v>14</v>
      </c>
      <c r="C29" s="172" t="str">
        <f>IF(M29=1,IF('Data-Qtr8'!C28="","",(COUNTIF('Data-Qtr8'!C28,"Yes")+(0.1*COUNTIF('Data-Qtr8'!C28,"N/A")))),"")</f>
        <v/>
      </c>
      <c r="D29" s="172" t="str">
        <f>IF(M29=1,IF(ISBLANK('Data-Qtr8'!D28),"",(COUNTIF('Data-Qtr8'!D28,"Yes")+(0.1*COUNTIF('Data-Qtr8'!D28,"N/A")))),"")</f>
        <v/>
      </c>
      <c r="E29" s="172" t="str">
        <f>IF(M29=1,IF(ISBLANK('Data-Qtr8'!E28),"",(10*COUNTIF('Data-Qtr8'!E28,"Yes, nominated to self-administer")+COUNTIF('Data-Qtr8'!E28,"Yes, nominated NOT to self-administer"))),"")</f>
        <v/>
      </c>
      <c r="F29" s="172" t="str">
        <f>IF(M29=1,IF(ISBLANK('Data-Qtr8'!F28),"",(10*COUNTIF('Data-Qtr8'!F28,"Yes, reported difficulty swallowing medicines")+COUNTIF('Data-Qtr8'!F28,"Yes, reported NO difficulty swallowing medicines"))),"")</f>
        <v/>
      </c>
      <c r="G29" s="168" t="str">
        <f>IF(M29=1,IF('Data-Qtr8'!P28,0.1,IF(ISBLANK('Data-Qtr8'!G28),"",(COUNTIF('Data-Qtr8'!G28,"Yes")+(0.1*COUNTIF('Data-Qtr8'!G28,"N/A"))))),"")</f>
        <v/>
      </c>
      <c r="H29" s="169" t="str">
        <f>IF(M29=1,IF('Data-Qtr8'!Q28,0.1,IF(ISBLANK('Data-Qtr8'!H28),"",((COUNTIF('Data-Qtr8'!H28,"Yes")+(0.1*COUNTIF('Data-Qtr8'!H28,"N/A")))))),"")</f>
        <v/>
      </c>
      <c r="I29" s="173" t="str">
        <f>IF(M29=1,IF(ISBLANK('Data-Qtr8'!I28),"",(COUNTIF('Data-Qtr8'!I28,"Yes")+(0.1*COUNTIF('Data-Qtr8'!I28,"N/A")))),"")</f>
        <v/>
      </c>
      <c r="J29" s="173" t="str">
        <f>IF(M29=1,IF(ISBLANK('Data-Qtr8'!J28),"",(COUNTIF('Data-Qtr8'!J28,"Yes")+(0.1*COUNTIF('Data-Qtr8'!J28,"N/A")))),"")</f>
        <v/>
      </c>
      <c r="K29" s="174" t="str">
        <f>IF(M29=1,IF(ISBLANK('Data-Qtr8'!K28),"",(COUNTIF('Data-Qtr8'!K28,"Yes")+(0.1*COUNTIF('Data-Qtr8'!K28,"N/A")))),"")</f>
        <v/>
      </c>
      <c r="L29" s="119">
        <f>COUNTIF('Data-Qtr8'!C28:K28,"")</f>
        <v>9</v>
      </c>
      <c r="M29" s="74">
        <f>IF('Data-Qtr8'!R28,"",IF(L29&lt;9,1,0))</f>
        <v>0</v>
      </c>
      <c r="N29" s="74">
        <f t="shared" si="0"/>
        <v>0</v>
      </c>
      <c r="O29" s="159">
        <f t="shared" si="1"/>
        <v>0</v>
      </c>
      <c r="P29" s="18">
        <f t="shared" si="2"/>
        <v>0</v>
      </c>
      <c r="Q29" s="74">
        <f t="shared" si="3"/>
        <v>0</v>
      </c>
      <c r="R29" s="40">
        <f t="shared" si="4"/>
        <v>0</v>
      </c>
      <c r="S29" s="18">
        <f t="shared" si="5"/>
        <v>0</v>
      </c>
      <c r="T29" s="40">
        <f t="shared" si="6"/>
        <v>0</v>
      </c>
      <c r="U29" s="18">
        <f t="shared" si="7"/>
        <v>0</v>
      </c>
      <c r="V29" s="40">
        <f t="shared" si="8"/>
        <v>0</v>
      </c>
      <c r="W29" s="18">
        <f t="shared" si="9"/>
        <v>0</v>
      </c>
    </row>
    <row r="30" spans="2:23" x14ac:dyDescent="0.3">
      <c r="B30" s="40">
        <v>15</v>
      </c>
      <c r="C30" s="172" t="str">
        <f>IF(M30=1,IF('Data-Qtr8'!C29="","",(COUNTIF('Data-Qtr8'!C29,"Yes")+(0.1*COUNTIF('Data-Qtr8'!C29,"N/A")))),"")</f>
        <v/>
      </c>
      <c r="D30" s="172" t="str">
        <f>IF(M30=1,IF(ISBLANK('Data-Qtr8'!D29),"",(COUNTIF('Data-Qtr8'!D29,"Yes")+(0.1*COUNTIF('Data-Qtr8'!D29,"N/A")))),"")</f>
        <v/>
      </c>
      <c r="E30" s="172" t="str">
        <f>IF(M30=1,IF(ISBLANK('Data-Qtr8'!E29),"",(10*COUNTIF('Data-Qtr8'!E29,"Yes, nominated to self-administer")+COUNTIF('Data-Qtr8'!E29,"Yes, nominated NOT to self-administer"))),"")</f>
        <v/>
      </c>
      <c r="F30" s="172" t="str">
        <f>IF(M30=1,IF(ISBLANK('Data-Qtr8'!F29),"",(10*COUNTIF('Data-Qtr8'!F29,"Yes, reported difficulty swallowing medicines")+COUNTIF('Data-Qtr8'!F29,"Yes, reported NO difficulty swallowing medicines"))),"")</f>
        <v/>
      </c>
      <c r="G30" s="168" t="str">
        <f>IF(M30=1,IF('Data-Qtr8'!P29,0.1,IF(ISBLANK('Data-Qtr8'!G29),"",(COUNTIF('Data-Qtr8'!G29,"Yes")+(0.1*COUNTIF('Data-Qtr8'!G29,"N/A"))))),"")</f>
        <v/>
      </c>
      <c r="H30" s="169" t="str">
        <f>IF(M30=1,IF('Data-Qtr8'!Q29,0.1,IF(ISBLANK('Data-Qtr8'!H29),"",((COUNTIF('Data-Qtr8'!H29,"Yes")+(0.1*COUNTIF('Data-Qtr8'!H29,"N/A")))))),"")</f>
        <v/>
      </c>
      <c r="I30" s="173" t="str">
        <f>IF(M30=1,IF(ISBLANK('Data-Qtr8'!I29),"",(COUNTIF('Data-Qtr8'!I29,"Yes")+(0.1*COUNTIF('Data-Qtr8'!I29,"N/A")))),"")</f>
        <v/>
      </c>
      <c r="J30" s="173" t="str">
        <f>IF(M30=1,IF(ISBLANK('Data-Qtr8'!J29),"",(COUNTIF('Data-Qtr8'!J29,"Yes")+(0.1*COUNTIF('Data-Qtr8'!J29,"N/A")))),"")</f>
        <v/>
      </c>
      <c r="K30" s="174" t="str">
        <f>IF(M30=1,IF(ISBLANK('Data-Qtr8'!K29),"",(COUNTIF('Data-Qtr8'!K29,"Yes")+(0.1*COUNTIF('Data-Qtr8'!K29,"N/A")))),"")</f>
        <v/>
      </c>
      <c r="L30" s="119">
        <f>COUNTIF('Data-Qtr8'!C29:K29,"")</f>
        <v>9</v>
      </c>
      <c r="M30" s="74">
        <f>IF('Data-Qtr8'!R29,"",IF(L30&lt;9,1,0))</f>
        <v>0</v>
      </c>
      <c r="N30" s="74">
        <f t="shared" si="0"/>
        <v>0</v>
      </c>
      <c r="O30" s="159">
        <f t="shared" si="1"/>
        <v>0</v>
      </c>
      <c r="P30" s="18">
        <f t="shared" si="2"/>
        <v>0</v>
      </c>
      <c r="Q30" s="74">
        <f t="shared" si="3"/>
        <v>0</v>
      </c>
      <c r="R30" s="40">
        <f t="shared" si="4"/>
        <v>0</v>
      </c>
      <c r="S30" s="18">
        <f t="shared" si="5"/>
        <v>0</v>
      </c>
      <c r="T30" s="40">
        <f t="shared" si="6"/>
        <v>0</v>
      </c>
      <c r="U30" s="18">
        <f t="shared" si="7"/>
        <v>0</v>
      </c>
      <c r="V30" s="40">
        <f t="shared" si="8"/>
        <v>0</v>
      </c>
      <c r="W30" s="18">
        <f t="shared" si="9"/>
        <v>0</v>
      </c>
    </row>
    <row r="31" spans="2:23" x14ac:dyDescent="0.3">
      <c r="B31" s="40">
        <v>16</v>
      </c>
      <c r="C31" s="172" t="str">
        <f>IF(M31=1,IF('Data-Qtr8'!C30="","",(COUNTIF('Data-Qtr8'!C30,"Yes")+(0.1*COUNTIF('Data-Qtr8'!C30,"N/A")))),"")</f>
        <v/>
      </c>
      <c r="D31" s="172" t="str">
        <f>IF(M31=1,IF(ISBLANK('Data-Qtr8'!D30),"",(COUNTIF('Data-Qtr8'!D30,"Yes")+(0.1*COUNTIF('Data-Qtr8'!D30,"N/A")))),"")</f>
        <v/>
      </c>
      <c r="E31" s="172" t="str">
        <f>IF(M31=1,IF(ISBLANK('Data-Qtr8'!E30),"",(10*COUNTIF('Data-Qtr8'!E30,"Yes, nominated to self-administer")+COUNTIF('Data-Qtr8'!E30,"Yes, nominated NOT to self-administer"))),"")</f>
        <v/>
      </c>
      <c r="F31" s="172" t="str">
        <f>IF(M31=1,IF(ISBLANK('Data-Qtr8'!F30),"",(10*COUNTIF('Data-Qtr8'!F30,"Yes, reported difficulty swallowing medicines")+COUNTIF('Data-Qtr8'!F30,"Yes, reported NO difficulty swallowing medicines"))),"")</f>
        <v/>
      </c>
      <c r="G31" s="168" t="str">
        <f>IF(M31=1,IF('Data-Qtr8'!P30,0.1,IF(ISBLANK('Data-Qtr8'!G30),"",(COUNTIF('Data-Qtr8'!G30,"Yes")+(0.1*COUNTIF('Data-Qtr8'!G30,"N/A"))))),"")</f>
        <v/>
      </c>
      <c r="H31" s="169" t="str">
        <f>IF(M31=1,IF('Data-Qtr8'!Q30,0.1,IF(ISBLANK('Data-Qtr8'!H30),"",((COUNTIF('Data-Qtr8'!H30,"Yes")+(0.1*COUNTIF('Data-Qtr8'!H30,"N/A")))))),"")</f>
        <v/>
      </c>
      <c r="I31" s="173" t="str">
        <f>IF(M31=1,IF(ISBLANK('Data-Qtr8'!I30),"",(COUNTIF('Data-Qtr8'!I30,"Yes")+(0.1*COUNTIF('Data-Qtr8'!I30,"N/A")))),"")</f>
        <v/>
      </c>
      <c r="J31" s="173" t="str">
        <f>IF(M31=1,IF(ISBLANK('Data-Qtr8'!J30),"",(COUNTIF('Data-Qtr8'!J30,"Yes")+(0.1*COUNTIF('Data-Qtr8'!J30,"N/A")))),"")</f>
        <v/>
      </c>
      <c r="K31" s="174" t="str">
        <f>IF(M31=1,IF(ISBLANK('Data-Qtr8'!K30),"",(COUNTIF('Data-Qtr8'!K30,"Yes")+(0.1*COUNTIF('Data-Qtr8'!K30,"N/A")))),"")</f>
        <v/>
      </c>
      <c r="L31" s="119">
        <f>COUNTIF('Data-Qtr8'!C30:K30,"")</f>
        <v>9</v>
      </c>
      <c r="M31" s="74">
        <f>IF('Data-Qtr8'!R30,"",IF(L31&lt;9,1,0))</f>
        <v>0</v>
      </c>
      <c r="N31" s="74">
        <f t="shared" si="0"/>
        <v>0</v>
      </c>
      <c r="O31" s="159">
        <f t="shared" si="1"/>
        <v>0</v>
      </c>
      <c r="P31" s="18">
        <f t="shared" si="2"/>
        <v>0</v>
      </c>
      <c r="Q31" s="74">
        <f t="shared" si="3"/>
        <v>0</v>
      </c>
      <c r="R31" s="40">
        <f t="shared" si="4"/>
        <v>0</v>
      </c>
      <c r="S31" s="18">
        <f t="shared" si="5"/>
        <v>0</v>
      </c>
      <c r="T31" s="40">
        <f t="shared" si="6"/>
        <v>0</v>
      </c>
      <c r="U31" s="18">
        <f t="shared" si="7"/>
        <v>0</v>
      </c>
      <c r="V31" s="40">
        <f t="shared" si="8"/>
        <v>0</v>
      </c>
      <c r="W31" s="18">
        <f t="shared" si="9"/>
        <v>0</v>
      </c>
    </row>
    <row r="32" spans="2:23" x14ac:dyDescent="0.3">
      <c r="B32" s="40">
        <v>17</v>
      </c>
      <c r="C32" s="172" t="str">
        <f>IF(M32=1,IF('Data-Qtr8'!C31="","",(COUNTIF('Data-Qtr8'!C31,"Yes")+(0.1*COUNTIF('Data-Qtr8'!C31,"N/A")))),"")</f>
        <v/>
      </c>
      <c r="D32" s="172" t="str">
        <f>IF(M32=1,IF(ISBLANK('Data-Qtr8'!D31),"",(COUNTIF('Data-Qtr8'!D31,"Yes")+(0.1*COUNTIF('Data-Qtr8'!D31,"N/A")))),"")</f>
        <v/>
      </c>
      <c r="E32" s="172" t="str">
        <f>IF(M32=1,IF(ISBLANK('Data-Qtr8'!E31),"",(10*COUNTIF('Data-Qtr8'!E31,"Yes, nominated to self-administer")+COUNTIF('Data-Qtr8'!E31,"Yes, nominated NOT to self-administer"))),"")</f>
        <v/>
      </c>
      <c r="F32" s="172" t="str">
        <f>IF(M32=1,IF(ISBLANK('Data-Qtr8'!F31),"",(10*COUNTIF('Data-Qtr8'!F31,"Yes, reported difficulty swallowing medicines")+COUNTIF('Data-Qtr8'!F31,"Yes, reported NO difficulty swallowing medicines"))),"")</f>
        <v/>
      </c>
      <c r="G32" s="168" t="str">
        <f>IF(M32=1,IF('Data-Qtr8'!P31,0.1,IF(ISBLANK('Data-Qtr8'!G31),"",(COUNTIF('Data-Qtr8'!G31,"Yes")+(0.1*COUNTIF('Data-Qtr8'!G31,"N/A"))))),"")</f>
        <v/>
      </c>
      <c r="H32" s="169" t="str">
        <f>IF(M32=1,IF('Data-Qtr8'!Q31,0.1,IF(ISBLANK('Data-Qtr8'!H31),"",((COUNTIF('Data-Qtr8'!H31,"Yes")+(0.1*COUNTIF('Data-Qtr8'!H31,"N/A")))))),"")</f>
        <v/>
      </c>
      <c r="I32" s="173" t="str">
        <f>IF(M32=1,IF(ISBLANK('Data-Qtr8'!I31),"",(COUNTIF('Data-Qtr8'!I31,"Yes")+(0.1*COUNTIF('Data-Qtr8'!I31,"N/A")))),"")</f>
        <v/>
      </c>
      <c r="J32" s="173" t="str">
        <f>IF(M32=1,IF(ISBLANK('Data-Qtr8'!J31),"",(COUNTIF('Data-Qtr8'!J31,"Yes")+(0.1*COUNTIF('Data-Qtr8'!J31,"N/A")))),"")</f>
        <v/>
      </c>
      <c r="K32" s="174" t="str">
        <f>IF(M32=1,IF(ISBLANK('Data-Qtr8'!K31),"",(COUNTIF('Data-Qtr8'!K31,"Yes")+(0.1*COUNTIF('Data-Qtr8'!K31,"N/A")))),"")</f>
        <v/>
      </c>
      <c r="L32" s="119">
        <f>COUNTIF('Data-Qtr8'!C31:K31,"")</f>
        <v>9</v>
      </c>
      <c r="M32" s="74">
        <f>IF('Data-Qtr8'!R31,"",IF(L32&lt;9,1,0))</f>
        <v>0</v>
      </c>
      <c r="N32" s="74">
        <f t="shared" si="0"/>
        <v>0</v>
      </c>
      <c r="O32" s="159">
        <f t="shared" si="1"/>
        <v>0</v>
      </c>
      <c r="P32" s="18">
        <f t="shared" si="2"/>
        <v>0</v>
      </c>
      <c r="Q32" s="74">
        <f t="shared" si="3"/>
        <v>0</v>
      </c>
      <c r="R32" s="40">
        <f t="shared" si="4"/>
        <v>0</v>
      </c>
      <c r="S32" s="18">
        <f t="shared" si="5"/>
        <v>0</v>
      </c>
      <c r="T32" s="40">
        <f t="shared" si="6"/>
        <v>0</v>
      </c>
      <c r="U32" s="18">
        <f t="shared" si="7"/>
        <v>0</v>
      </c>
      <c r="V32" s="40">
        <f t="shared" si="8"/>
        <v>0</v>
      </c>
      <c r="W32" s="18">
        <f t="shared" si="9"/>
        <v>0</v>
      </c>
    </row>
    <row r="33" spans="2:23" x14ac:dyDescent="0.3">
      <c r="B33" s="40">
        <v>18</v>
      </c>
      <c r="C33" s="172" t="str">
        <f>IF(M33=1,IF('Data-Qtr8'!C32="","",(COUNTIF('Data-Qtr8'!C32,"Yes")+(0.1*COUNTIF('Data-Qtr8'!C32,"N/A")))),"")</f>
        <v/>
      </c>
      <c r="D33" s="172" t="str">
        <f>IF(M33=1,IF(ISBLANK('Data-Qtr8'!D32),"",(COUNTIF('Data-Qtr8'!D32,"Yes")+(0.1*COUNTIF('Data-Qtr8'!D32,"N/A")))),"")</f>
        <v/>
      </c>
      <c r="E33" s="172" t="str">
        <f>IF(M33=1,IF(ISBLANK('Data-Qtr8'!E32),"",(10*COUNTIF('Data-Qtr8'!E32,"Yes, nominated to self-administer")+COUNTIF('Data-Qtr8'!E32,"Yes, nominated NOT to self-administer"))),"")</f>
        <v/>
      </c>
      <c r="F33" s="172" t="str">
        <f>IF(M33=1,IF(ISBLANK('Data-Qtr8'!F32),"",(10*COUNTIF('Data-Qtr8'!F32,"Yes, reported difficulty swallowing medicines")+COUNTIF('Data-Qtr8'!F32,"Yes, reported NO difficulty swallowing medicines"))),"")</f>
        <v/>
      </c>
      <c r="G33" s="168" t="str">
        <f>IF(M33=1,IF('Data-Qtr8'!P32,0.1,IF(ISBLANK('Data-Qtr8'!G32),"",(COUNTIF('Data-Qtr8'!G32,"Yes")+(0.1*COUNTIF('Data-Qtr8'!G32,"N/A"))))),"")</f>
        <v/>
      </c>
      <c r="H33" s="169" t="str">
        <f>IF(M33=1,IF('Data-Qtr8'!Q32,0.1,IF(ISBLANK('Data-Qtr8'!H32),"",((COUNTIF('Data-Qtr8'!H32,"Yes")+(0.1*COUNTIF('Data-Qtr8'!H32,"N/A")))))),"")</f>
        <v/>
      </c>
      <c r="I33" s="173" t="str">
        <f>IF(M33=1,IF(ISBLANK('Data-Qtr8'!I32),"",(COUNTIF('Data-Qtr8'!I32,"Yes")+(0.1*COUNTIF('Data-Qtr8'!I32,"N/A")))),"")</f>
        <v/>
      </c>
      <c r="J33" s="173" t="str">
        <f>IF(M33=1,IF(ISBLANK('Data-Qtr8'!J32),"",(COUNTIF('Data-Qtr8'!J32,"Yes")+(0.1*COUNTIF('Data-Qtr8'!J32,"N/A")))),"")</f>
        <v/>
      </c>
      <c r="K33" s="174" t="str">
        <f>IF(M33=1,IF(ISBLANK('Data-Qtr8'!K32),"",(COUNTIF('Data-Qtr8'!K32,"Yes")+(0.1*COUNTIF('Data-Qtr8'!K32,"N/A")))),"")</f>
        <v/>
      </c>
      <c r="L33" s="119">
        <f>COUNTIF('Data-Qtr8'!C32:K32,"")</f>
        <v>9</v>
      </c>
      <c r="M33" s="74">
        <f>IF('Data-Qtr8'!R32,"",IF(L33&lt;9,1,0))</f>
        <v>0</v>
      </c>
      <c r="N33" s="74">
        <f t="shared" si="0"/>
        <v>0</v>
      </c>
      <c r="O33" s="159">
        <f t="shared" si="1"/>
        <v>0</v>
      </c>
      <c r="P33" s="18">
        <f t="shared" si="2"/>
        <v>0</v>
      </c>
      <c r="Q33" s="74">
        <f t="shared" si="3"/>
        <v>0</v>
      </c>
      <c r="R33" s="40">
        <f t="shared" si="4"/>
        <v>0</v>
      </c>
      <c r="S33" s="18">
        <f t="shared" si="5"/>
        <v>0</v>
      </c>
      <c r="T33" s="40">
        <f t="shared" si="6"/>
        <v>0</v>
      </c>
      <c r="U33" s="18">
        <f t="shared" si="7"/>
        <v>0</v>
      </c>
      <c r="V33" s="40">
        <f t="shared" si="8"/>
        <v>0</v>
      </c>
      <c r="W33" s="18">
        <f t="shared" si="9"/>
        <v>0</v>
      </c>
    </row>
    <row r="34" spans="2:23" x14ac:dyDescent="0.3">
      <c r="B34" s="40">
        <v>19</v>
      </c>
      <c r="C34" s="172" t="str">
        <f>IF(M34=1,IF('Data-Qtr8'!C33="","",(COUNTIF('Data-Qtr8'!C33,"Yes")+(0.1*COUNTIF('Data-Qtr8'!C33,"N/A")))),"")</f>
        <v/>
      </c>
      <c r="D34" s="172" t="str">
        <f>IF(M34=1,IF(ISBLANK('Data-Qtr8'!D33),"",(COUNTIF('Data-Qtr8'!D33,"Yes")+(0.1*COUNTIF('Data-Qtr8'!D33,"N/A")))),"")</f>
        <v/>
      </c>
      <c r="E34" s="172" t="str">
        <f>IF(M34=1,IF(ISBLANK('Data-Qtr8'!E33),"",(10*COUNTIF('Data-Qtr8'!E33,"Yes, nominated to self-administer")+COUNTIF('Data-Qtr8'!E33,"Yes, nominated NOT to self-administer"))),"")</f>
        <v/>
      </c>
      <c r="F34" s="172" t="str">
        <f>IF(M34=1,IF(ISBLANK('Data-Qtr8'!F33),"",(10*COUNTIF('Data-Qtr8'!F33,"Yes, reported difficulty swallowing medicines")+COUNTIF('Data-Qtr8'!F33,"Yes, reported NO difficulty swallowing medicines"))),"")</f>
        <v/>
      </c>
      <c r="G34" s="168" t="str">
        <f>IF(M34=1,IF('Data-Qtr8'!P33,0.1,IF(ISBLANK('Data-Qtr8'!G33),"",(COUNTIF('Data-Qtr8'!G33,"Yes")+(0.1*COUNTIF('Data-Qtr8'!G33,"N/A"))))),"")</f>
        <v/>
      </c>
      <c r="H34" s="169" t="str">
        <f>IF(M34=1,IF('Data-Qtr8'!Q33,0.1,IF(ISBLANK('Data-Qtr8'!H33),"",((COUNTIF('Data-Qtr8'!H33,"Yes")+(0.1*COUNTIF('Data-Qtr8'!H33,"N/A")))))),"")</f>
        <v/>
      </c>
      <c r="I34" s="173" t="str">
        <f>IF(M34=1,IF(ISBLANK('Data-Qtr8'!I33),"",(COUNTIF('Data-Qtr8'!I33,"Yes")+(0.1*COUNTIF('Data-Qtr8'!I33,"N/A")))),"")</f>
        <v/>
      </c>
      <c r="J34" s="173" t="str">
        <f>IF(M34=1,IF(ISBLANK('Data-Qtr8'!J33),"",(COUNTIF('Data-Qtr8'!J33,"Yes")+(0.1*COUNTIF('Data-Qtr8'!J33,"N/A")))),"")</f>
        <v/>
      </c>
      <c r="K34" s="174" t="str">
        <f>IF(M34=1,IF(ISBLANK('Data-Qtr8'!K33),"",(COUNTIF('Data-Qtr8'!K33,"Yes")+(0.1*COUNTIF('Data-Qtr8'!K33,"N/A")))),"")</f>
        <v/>
      </c>
      <c r="L34" s="119">
        <f>COUNTIF('Data-Qtr8'!C33:K33,"")</f>
        <v>9</v>
      </c>
      <c r="M34" s="74">
        <f>IF('Data-Qtr8'!R33,"",IF(L34&lt;9,1,0))</f>
        <v>0</v>
      </c>
      <c r="N34" s="74">
        <f t="shared" si="0"/>
        <v>0</v>
      </c>
      <c r="O34" s="159">
        <f t="shared" si="1"/>
        <v>0</v>
      </c>
      <c r="P34" s="18">
        <f t="shared" si="2"/>
        <v>0</v>
      </c>
      <c r="Q34" s="74">
        <f t="shared" si="3"/>
        <v>0</v>
      </c>
      <c r="R34" s="40">
        <f t="shared" si="4"/>
        <v>0</v>
      </c>
      <c r="S34" s="18">
        <f t="shared" si="5"/>
        <v>0</v>
      </c>
      <c r="T34" s="40">
        <f t="shared" si="6"/>
        <v>0</v>
      </c>
      <c r="U34" s="18">
        <f t="shared" si="7"/>
        <v>0</v>
      </c>
      <c r="V34" s="40">
        <f t="shared" si="8"/>
        <v>0</v>
      </c>
      <c r="W34" s="18">
        <f t="shared" si="9"/>
        <v>0</v>
      </c>
    </row>
    <row r="35" spans="2:23" ht="15" thickBot="1" x14ac:dyDescent="0.35">
      <c r="B35" s="40">
        <v>20</v>
      </c>
      <c r="C35" s="172" t="str">
        <f>IF(M35=1,IF('Data-Qtr8'!C34="","",(COUNTIF('Data-Qtr8'!C34,"Yes")+(0.1*COUNTIF('Data-Qtr8'!C34,"N/A")))),"")</f>
        <v/>
      </c>
      <c r="D35" s="172" t="str">
        <f>IF(M35=1,IF(ISBLANK('Data-Qtr8'!D34),"",(COUNTIF('Data-Qtr8'!D34,"Yes")+(0.1*COUNTIF('Data-Qtr8'!D34,"N/A")))),"")</f>
        <v/>
      </c>
      <c r="E35" s="172" t="str">
        <f>IF(M35=1,IF(ISBLANK('Data-Qtr8'!E34),"",(10*COUNTIF('Data-Qtr8'!E34,"Yes, nominated to self-administer")+COUNTIF('Data-Qtr8'!E34,"Yes, nominated NOT to self-administer"))),"")</f>
        <v/>
      </c>
      <c r="F35" s="172" t="str">
        <f>IF(M35=1,IF(ISBLANK('Data-Qtr8'!F34),"",(10*COUNTIF('Data-Qtr8'!F34,"Yes, reported difficulty swallowing medicines")+COUNTIF('Data-Qtr8'!F34,"Yes, reported NO difficulty swallowing medicines"))),"")</f>
        <v/>
      </c>
      <c r="G35" s="168" t="str">
        <f>IF(M35=1,IF('Data-Qtr8'!P34,0.1,IF(ISBLANK('Data-Qtr8'!G34),"",(COUNTIF('Data-Qtr8'!G34,"Yes")+(0.1*COUNTIF('Data-Qtr8'!G34,"N/A"))))),"")</f>
        <v/>
      </c>
      <c r="H35" s="169" t="str">
        <f>IF(M35=1,IF('Data-Qtr8'!Q34,0.1,IF(ISBLANK('Data-Qtr8'!H34),"",((COUNTIF('Data-Qtr8'!H34,"Yes")+(0.1*COUNTIF('Data-Qtr8'!H34,"N/A")))))),"")</f>
        <v/>
      </c>
      <c r="I35" s="173" t="str">
        <f>IF(M35=1,IF(ISBLANK('Data-Qtr8'!I34),"",(COUNTIF('Data-Qtr8'!I34,"Yes")+(0.1*COUNTIF('Data-Qtr8'!I34,"N/A")))),"")</f>
        <v/>
      </c>
      <c r="J35" s="173" t="str">
        <f>IF(M35=1,IF(ISBLANK('Data-Qtr8'!J34),"",(COUNTIF('Data-Qtr8'!J34,"Yes")+(0.1*COUNTIF('Data-Qtr8'!J34,"N/A")))),"")</f>
        <v/>
      </c>
      <c r="K35" s="174" t="str">
        <f>IF(M35=1,IF(ISBLANK('Data-Qtr8'!K34),"",(COUNTIF('Data-Qtr8'!K34,"Yes")+(0.1*COUNTIF('Data-Qtr8'!K34,"N/A")))),"")</f>
        <v/>
      </c>
      <c r="L35" s="119">
        <f>COUNTIF('Data-Qtr8'!C34:K34,"")</f>
        <v>9</v>
      </c>
      <c r="M35" s="74">
        <f>IF('Data-Qtr8'!R34,"",IF(L35&lt;9,1,0))</f>
        <v>0</v>
      </c>
      <c r="N35" s="74">
        <f t="shared" si="0"/>
        <v>0</v>
      </c>
      <c r="O35" s="159">
        <f t="shared" si="1"/>
        <v>0</v>
      </c>
      <c r="P35" s="18">
        <f t="shared" si="2"/>
        <v>0</v>
      </c>
      <c r="Q35" s="74">
        <f t="shared" si="3"/>
        <v>0</v>
      </c>
      <c r="R35" s="40">
        <f t="shared" si="4"/>
        <v>0</v>
      </c>
      <c r="S35" s="18">
        <f t="shared" si="5"/>
        <v>0</v>
      </c>
      <c r="T35" s="40">
        <f t="shared" si="6"/>
        <v>0</v>
      </c>
      <c r="U35" s="18">
        <f t="shared" si="7"/>
        <v>0</v>
      </c>
      <c r="V35" s="40">
        <f t="shared" si="8"/>
        <v>0</v>
      </c>
      <c r="W35" s="18">
        <f t="shared" si="9"/>
        <v>0</v>
      </c>
    </row>
    <row r="36" spans="2:23" x14ac:dyDescent="0.3">
      <c r="B36" s="48">
        <v>21</v>
      </c>
      <c r="C36" s="172" t="str">
        <f>IF(M36=1,IF('Data-Qtr8'!C35="","",(COUNTIF('Data-Qtr8'!C35,"Yes")+(0.1*COUNTIF('Data-Qtr8'!C35,"N/A")))),"")</f>
        <v/>
      </c>
      <c r="D36" s="172" t="str">
        <f>IF(M36=1,IF(ISBLANK('Data-Qtr8'!D35),"",(COUNTIF('Data-Qtr8'!D35,"Yes")+(0.1*COUNTIF('Data-Qtr8'!D35,"N/A")))),"")</f>
        <v/>
      </c>
      <c r="E36" s="172" t="str">
        <f>IF(M36=1,IF(ISBLANK('Data-Qtr8'!E35),"",(10*COUNTIF('Data-Qtr8'!E35,"Yes, nominated to self-administer")+COUNTIF('Data-Qtr8'!E35,"Yes, nominated NOT to self-administer"))),"")</f>
        <v/>
      </c>
      <c r="F36" s="172" t="str">
        <f>IF(M36=1,IF(ISBLANK('Data-Qtr8'!F35),"",(10*COUNTIF('Data-Qtr8'!F35,"Yes, reported difficulty swallowing medicines")+COUNTIF('Data-Qtr8'!F35,"Yes, reported NO difficulty swallowing medicines"))),"")</f>
        <v/>
      </c>
      <c r="G36" s="168" t="str">
        <f>IF(M36=1,IF('Data-Qtr8'!P35,0.1,IF(ISBLANK('Data-Qtr8'!G35),"",(COUNTIF('Data-Qtr8'!G35,"Yes")+(0.1*COUNTIF('Data-Qtr8'!G35,"N/A"))))),"")</f>
        <v/>
      </c>
      <c r="H36" s="169" t="str">
        <f>IF(M36=1,IF('Data-Qtr8'!Q35,0.1,IF(ISBLANK('Data-Qtr8'!H35),"",((COUNTIF('Data-Qtr8'!H35,"Yes")+(0.1*COUNTIF('Data-Qtr8'!H35,"N/A")))))),"")</f>
        <v/>
      </c>
      <c r="I36" s="173" t="str">
        <f>IF(M36=1,IF(ISBLANK('Data-Qtr8'!I35),"",(COUNTIF('Data-Qtr8'!I35,"Yes")+(0.1*COUNTIF('Data-Qtr8'!I35,"N/A")))),"")</f>
        <v/>
      </c>
      <c r="J36" s="173" t="str">
        <f>IF(M36=1,IF(ISBLANK('Data-Qtr8'!J35),"",(COUNTIF('Data-Qtr8'!J35,"Yes")+(0.1*COUNTIF('Data-Qtr8'!J35,"N/A")))),"")</f>
        <v/>
      </c>
      <c r="K36" s="174" t="str">
        <f>IF(M36=1,IF(ISBLANK('Data-Qtr8'!K35),"",(COUNTIF('Data-Qtr8'!K35,"Yes")+(0.1*COUNTIF('Data-Qtr8'!K35,"N/A")))),"")</f>
        <v/>
      </c>
      <c r="L36" s="148">
        <f>COUNTIF('Data-Qtr8'!C35:K35,"")</f>
        <v>9</v>
      </c>
      <c r="M36" s="74">
        <f>IF('Data-Qtr8'!R35,"",IF(L36&lt;9,1,0))</f>
        <v>0</v>
      </c>
      <c r="N36" s="74">
        <f t="shared" si="0"/>
        <v>0</v>
      </c>
      <c r="O36" s="159">
        <f t="shared" si="1"/>
        <v>0</v>
      </c>
      <c r="P36" s="18">
        <f t="shared" si="2"/>
        <v>0</v>
      </c>
      <c r="Q36" s="74">
        <f t="shared" si="3"/>
        <v>0</v>
      </c>
      <c r="R36" s="40">
        <f t="shared" si="4"/>
        <v>0</v>
      </c>
      <c r="S36" s="18">
        <f t="shared" si="5"/>
        <v>0</v>
      </c>
      <c r="T36" s="40">
        <f t="shared" si="6"/>
        <v>0</v>
      </c>
      <c r="U36" s="18">
        <f t="shared" si="7"/>
        <v>0</v>
      </c>
      <c r="V36" s="40">
        <f t="shared" si="8"/>
        <v>0</v>
      </c>
      <c r="W36" s="18">
        <f t="shared" si="9"/>
        <v>0</v>
      </c>
    </row>
    <row r="37" spans="2:23" x14ac:dyDescent="0.3">
      <c r="B37" s="40">
        <v>22</v>
      </c>
      <c r="C37" s="172" t="str">
        <f>IF(M37=1,IF('Data-Qtr8'!C36="","",(COUNTIF('Data-Qtr8'!C36,"Yes")+(0.1*COUNTIF('Data-Qtr8'!C36,"N/A")))),"")</f>
        <v/>
      </c>
      <c r="D37" s="172" t="str">
        <f>IF(M37=1,IF(ISBLANK('Data-Qtr8'!D36),"",(COUNTIF('Data-Qtr8'!D36,"Yes")+(0.1*COUNTIF('Data-Qtr8'!D36,"N/A")))),"")</f>
        <v/>
      </c>
      <c r="E37" s="172" t="str">
        <f>IF(M37=1,IF(ISBLANK('Data-Qtr8'!E36),"",(10*COUNTIF('Data-Qtr8'!E36,"Yes, nominated to self-administer")+COUNTIF('Data-Qtr8'!E36,"Yes, nominated NOT to self-administer"))),"")</f>
        <v/>
      </c>
      <c r="F37" s="172" t="str">
        <f>IF(M37=1,IF(ISBLANK('Data-Qtr8'!F36),"",(10*COUNTIF('Data-Qtr8'!F36,"Yes, reported difficulty swallowing medicines")+COUNTIF('Data-Qtr8'!F36,"Yes, reported NO difficulty swallowing medicines"))),"")</f>
        <v/>
      </c>
      <c r="G37" s="168" t="str">
        <f>IF(M37=1,IF('Data-Qtr8'!P36,0.1,IF(ISBLANK('Data-Qtr8'!G36),"",(COUNTIF('Data-Qtr8'!G36,"Yes")+(0.1*COUNTIF('Data-Qtr8'!G36,"N/A"))))),"")</f>
        <v/>
      </c>
      <c r="H37" s="169" t="str">
        <f>IF(M37=1,IF('Data-Qtr8'!Q36,0.1,IF(ISBLANK('Data-Qtr8'!H36),"",((COUNTIF('Data-Qtr8'!H36,"Yes")+(0.1*COUNTIF('Data-Qtr8'!H36,"N/A")))))),"")</f>
        <v/>
      </c>
      <c r="I37" s="173" t="str">
        <f>IF(M37=1,IF(ISBLANK('Data-Qtr8'!I36),"",(COUNTIF('Data-Qtr8'!I36,"Yes")+(0.1*COUNTIF('Data-Qtr8'!I36,"N/A")))),"")</f>
        <v/>
      </c>
      <c r="J37" s="173" t="str">
        <f>IF(M37=1,IF(ISBLANK('Data-Qtr8'!J36),"",(COUNTIF('Data-Qtr8'!J36,"Yes")+(0.1*COUNTIF('Data-Qtr8'!J36,"N/A")))),"")</f>
        <v/>
      </c>
      <c r="K37" s="174" t="str">
        <f>IF(M37=1,IF(ISBLANK('Data-Qtr8'!K36),"",(COUNTIF('Data-Qtr8'!K36,"Yes")+(0.1*COUNTIF('Data-Qtr8'!K36,"N/A")))),"")</f>
        <v/>
      </c>
      <c r="L37" s="119">
        <f>COUNTIF('Data-Qtr8'!C36:K36,"")</f>
        <v>9</v>
      </c>
      <c r="M37" s="74">
        <f>IF('Data-Qtr8'!R36,"",IF(L37&lt;9,1,0))</f>
        <v>0</v>
      </c>
      <c r="N37" s="74">
        <f t="shared" si="0"/>
        <v>0</v>
      </c>
      <c r="O37" s="159">
        <f t="shared" si="1"/>
        <v>0</v>
      </c>
      <c r="P37" s="18">
        <f t="shared" si="2"/>
        <v>0</v>
      </c>
      <c r="Q37" s="74">
        <f t="shared" si="3"/>
        <v>0</v>
      </c>
      <c r="R37" s="40">
        <f t="shared" si="4"/>
        <v>0</v>
      </c>
      <c r="S37" s="18">
        <f t="shared" si="5"/>
        <v>0</v>
      </c>
      <c r="T37" s="40">
        <f t="shared" si="6"/>
        <v>0</v>
      </c>
      <c r="U37" s="18">
        <f t="shared" si="7"/>
        <v>0</v>
      </c>
      <c r="V37" s="40">
        <f t="shared" si="8"/>
        <v>0</v>
      </c>
      <c r="W37" s="18">
        <f t="shared" si="9"/>
        <v>0</v>
      </c>
    </row>
    <row r="38" spans="2:23" x14ac:dyDescent="0.3">
      <c r="B38" s="40">
        <v>23</v>
      </c>
      <c r="C38" s="172" t="str">
        <f>IF(M38=1,IF('Data-Qtr8'!C37="","",(COUNTIF('Data-Qtr8'!C37,"Yes")+(0.1*COUNTIF('Data-Qtr8'!C37,"N/A")))),"")</f>
        <v/>
      </c>
      <c r="D38" s="172" t="str">
        <f>IF(M38=1,IF(ISBLANK('Data-Qtr8'!D37),"",(COUNTIF('Data-Qtr8'!D37,"Yes")+(0.1*COUNTIF('Data-Qtr8'!D37,"N/A")))),"")</f>
        <v/>
      </c>
      <c r="E38" s="172" t="str">
        <f>IF(M38=1,IF(ISBLANK('Data-Qtr8'!E37),"",(10*COUNTIF('Data-Qtr8'!E37,"Yes, nominated to self-administer")+COUNTIF('Data-Qtr8'!E37,"Yes, nominated NOT to self-administer"))),"")</f>
        <v/>
      </c>
      <c r="F38" s="172" t="str">
        <f>IF(M38=1,IF(ISBLANK('Data-Qtr8'!F37),"",(10*COUNTIF('Data-Qtr8'!F37,"Yes, reported difficulty swallowing medicines")+COUNTIF('Data-Qtr8'!F37,"Yes, reported NO difficulty swallowing medicines"))),"")</f>
        <v/>
      </c>
      <c r="G38" s="168" t="str">
        <f>IF(M38=1,IF('Data-Qtr8'!P37,0.1,IF(ISBLANK('Data-Qtr8'!G37),"",(COUNTIF('Data-Qtr8'!G37,"Yes")+(0.1*COUNTIF('Data-Qtr8'!G37,"N/A"))))),"")</f>
        <v/>
      </c>
      <c r="H38" s="169" t="str">
        <f>IF(M38=1,IF('Data-Qtr8'!Q37,0.1,IF(ISBLANK('Data-Qtr8'!H37),"",((COUNTIF('Data-Qtr8'!H37,"Yes")+(0.1*COUNTIF('Data-Qtr8'!H37,"N/A")))))),"")</f>
        <v/>
      </c>
      <c r="I38" s="173" t="str">
        <f>IF(M38=1,IF(ISBLANK('Data-Qtr8'!I37),"",(COUNTIF('Data-Qtr8'!I37,"Yes")+(0.1*COUNTIF('Data-Qtr8'!I37,"N/A")))),"")</f>
        <v/>
      </c>
      <c r="J38" s="173" t="str">
        <f>IF(M38=1,IF(ISBLANK('Data-Qtr8'!J37),"",(COUNTIF('Data-Qtr8'!J37,"Yes")+(0.1*COUNTIF('Data-Qtr8'!J37,"N/A")))),"")</f>
        <v/>
      </c>
      <c r="K38" s="174" t="str">
        <f>IF(M38=1,IF(ISBLANK('Data-Qtr8'!K37),"",(COUNTIF('Data-Qtr8'!K37,"Yes")+(0.1*COUNTIF('Data-Qtr8'!K37,"N/A")))),"")</f>
        <v/>
      </c>
      <c r="L38" s="119">
        <f>COUNTIF('Data-Qtr8'!C37:K37,"")</f>
        <v>9</v>
      </c>
      <c r="M38" s="74">
        <f>IF('Data-Qtr8'!R37,"",IF(L38&lt;9,1,0))</f>
        <v>0</v>
      </c>
      <c r="N38" s="74">
        <f t="shared" si="0"/>
        <v>0</v>
      </c>
      <c r="O38" s="159">
        <f t="shared" si="1"/>
        <v>0</v>
      </c>
      <c r="P38" s="18">
        <f t="shared" si="2"/>
        <v>0</v>
      </c>
      <c r="Q38" s="74">
        <f t="shared" si="3"/>
        <v>0</v>
      </c>
      <c r="R38" s="40">
        <f t="shared" si="4"/>
        <v>0</v>
      </c>
      <c r="S38" s="18">
        <f t="shared" si="5"/>
        <v>0</v>
      </c>
      <c r="T38" s="40">
        <f t="shared" si="6"/>
        <v>0</v>
      </c>
      <c r="U38" s="18">
        <f t="shared" si="7"/>
        <v>0</v>
      </c>
      <c r="V38" s="40">
        <f t="shared" si="8"/>
        <v>0</v>
      </c>
      <c r="W38" s="18">
        <f t="shared" si="9"/>
        <v>0</v>
      </c>
    </row>
    <row r="39" spans="2:23" x14ac:dyDescent="0.3">
      <c r="B39" s="40">
        <v>24</v>
      </c>
      <c r="C39" s="172" t="str">
        <f>IF(M39=1,IF('Data-Qtr8'!C38="","",(COUNTIF('Data-Qtr8'!C38,"Yes")+(0.1*COUNTIF('Data-Qtr8'!C38,"N/A")))),"")</f>
        <v/>
      </c>
      <c r="D39" s="172" t="str">
        <f>IF(M39=1,IF(ISBLANK('Data-Qtr8'!D38),"",(COUNTIF('Data-Qtr8'!D38,"Yes")+(0.1*COUNTIF('Data-Qtr8'!D38,"N/A")))),"")</f>
        <v/>
      </c>
      <c r="E39" s="172" t="str">
        <f>IF(M39=1,IF(ISBLANK('Data-Qtr8'!E38),"",(10*COUNTIF('Data-Qtr8'!E38,"Yes, nominated to self-administer")+COUNTIF('Data-Qtr8'!E38,"Yes, nominated NOT to self-administer"))),"")</f>
        <v/>
      </c>
      <c r="F39" s="172" t="str">
        <f>IF(M39=1,IF(ISBLANK('Data-Qtr8'!F38),"",(10*COUNTIF('Data-Qtr8'!F38,"Yes, reported difficulty swallowing medicines")+COUNTIF('Data-Qtr8'!F38,"Yes, reported NO difficulty swallowing medicines"))),"")</f>
        <v/>
      </c>
      <c r="G39" s="168" t="str">
        <f>IF(M39=1,IF('Data-Qtr8'!P38,0.1,IF(ISBLANK('Data-Qtr8'!G38),"",(COUNTIF('Data-Qtr8'!G38,"Yes")+(0.1*COUNTIF('Data-Qtr8'!G38,"N/A"))))),"")</f>
        <v/>
      </c>
      <c r="H39" s="169" t="str">
        <f>IF(M39=1,IF('Data-Qtr8'!Q38,0.1,IF(ISBLANK('Data-Qtr8'!H38),"",((COUNTIF('Data-Qtr8'!H38,"Yes")+(0.1*COUNTIF('Data-Qtr8'!H38,"N/A")))))),"")</f>
        <v/>
      </c>
      <c r="I39" s="173" t="str">
        <f>IF(M39=1,IF(ISBLANK('Data-Qtr8'!I38),"",(COUNTIF('Data-Qtr8'!I38,"Yes")+(0.1*COUNTIF('Data-Qtr8'!I38,"N/A")))),"")</f>
        <v/>
      </c>
      <c r="J39" s="173" t="str">
        <f>IF(M39=1,IF(ISBLANK('Data-Qtr8'!J38),"",(COUNTIF('Data-Qtr8'!J38,"Yes")+(0.1*COUNTIF('Data-Qtr8'!J38,"N/A")))),"")</f>
        <v/>
      </c>
      <c r="K39" s="174" t="str">
        <f>IF(M39=1,IF(ISBLANK('Data-Qtr8'!K38),"",(COUNTIF('Data-Qtr8'!K38,"Yes")+(0.1*COUNTIF('Data-Qtr8'!K38,"N/A")))),"")</f>
        <v/>
      </c>
      <c r="L39" s="119">
        <f>COUNTIF('Data-Qtr8'!C38:K38,"")</f>
        <v>9</v>
      </c>
      <c r="M39" s="74">
        <f>IF('Data-Qtr8'!R38,"",IF(L39&lt;9,1,0))</f>
        <v>0</v>
      </c>
      <c r="N39" s="74">
        <f t="shared" si="0"/>
        <v>0</v>
      </c>
      <c r="O39" s="159">
        <f t="shared" si="1"/>
        <v>0</v>
      </c>
      <c r="P39" s="18">
        <f t="shared" si="2"/>
        <v>0</v>
      </c>
      <c r="Q39" s="74">
        <f t="shared" si="3"/>
        <v>0</v>
      </c>
      <c r="R39" s="40">
        <f t="shared" si="4"/>
        <v>0</v>
      </c>
      <c r="S39" s="18">
        <f t="shared" si="5"/>
        <v>0</v>
      </c>
      <c r="T39" s="40">
        <f t="shared" si="6"/>
        <v>0</v>
      </c>
      <c r="U39" s="18">
        <f t="shared" si="7"/>
        <v>0</v>
      </c>
      <c r="V39" s="40">
        <f t="shared" si="8"/>
        <v>0</v>
      </c>
      <c r="W39" s="18">
        <f t="shared" si="9"/>
        <v>0</v>
      </c>
    </row>
    <row r="40" spans="2:23" x14ac:dyDescent="0.3">
      <c r="B40" s="40">
        <v>25</v>
      </c>
      <c r="C40" s="172" t="str">
        <f>IF(M40=1,IF('Data-Qtr8'!C39="","",(COUNTIF('Data-Qtr8'!C39,"Yes")+(0.1*COUNTIF('Data-Qtr8'!C39,"N/A")))),"")</f>
        <v/>
      </c>
      <c r="D40" s="172" t="str">
        <f>IF(M40=1,IF(ISBLANK('Data-Qtr8'!D39),"",(COUNTIF('Data-Qtr8'!D39,"Yes")+(0.1*COUNTIF('Data-Qtr8'!D39,"N/A")))),"")</f>
        <v/>
      </c>
      <c r="E40" s="172" t="str">
        <f>IF(M40=1,IF(ISBLANK('Data-Qtr8'!E39),"",(10*COUNTIF('Data-Qtr8'!E39,"Yes, nominated to self-administer")+COUNTIF('Data-Qtr8'!E39,"Yes, nominated NOT to self-administer"))),"")</f>
        <v/>
      </c>
      <c r="F40" s="172" t="str">
        <f>IF(M40=1,IF(ISBLANK('Data-Qtr8'!F39),"",(10*COUNTIF('Data-Qtr8'!F39,"Yes, reported difficulty swallowing medicines")+COUNTIF('Data-Qtr8'!F39,"Yes, reported NO difficulty swallowing medicines"))),"")</f>
        <v/>
      </c>
      <c r="G40" s="168" t="str">
        <f>IF(M40=1,IF('Data-Qtr8'!P39,0.1,IF(ISBLANK('Data-Qtr8'!G39),"",(COUNTIF('Data-Qtr8'!G39,"Yes")+(0.1*COUNTIF('Data-Qtr8'!G39,"N/A"))))),"")</f>
        <v/>
      </c>
      <c r="H40" s="169" t="str">
        <f>IF(M40=1,IF('Data-Qtr8'!Q39,0.1,IF(ISBLANK('Data-Qtr8'!H39),"",((COUNTIF('Data-Qtr8'!H39,"Yes")+(0.1*COUNTIF('Data-Qtr8'!H39,"N/A")))))),"")</f>
        <v/>
      </c>
      <c r="I40" s="173" t="str">
        <f>IF(M40=1,IF(ISBLANK('Data-Qtr8'!I39),"",(COUNTIF('Data-Qtr8'!I39,"Yes")+(0.1*COUNTIF('Data-Qtr8'!I39,"N/A")))),"")</f>
        <v/>
      </c>
      <c r="J40" s="173" t="str">
        <f>IF(M40=1,IF(ISBLANK('Data-Qtr8'!J39),"",(COUNTIF('Data-Qtr8'!J39,"Yes")+(0.1*COUNTIF('Data-Qtr8'!J39,"N/A")))),"")</f>
        <v/>
      </c>
      <c r="K40" s="174" t="str">
        <f>IF(M40=1,IF(ISBLANK('Data-Qtr8'!K39),"",(COUNTIF('Data-Qtr8'!K39,"Yes")+(0.1*COUNTIF('Data-Qtr8'!K39,"N/A")))),"")</f>
        <v/>
      </c>
      <c r="L40" s="119">
        <f>COUNTIF('Data-Qtr8'!C39:K39,"")</f>
        <v>9</v>
      </c>
      <c r="M40" s="74">
        <f>IF('Data-Qtr8'!R39,"",IF(L40&lt;9,1,0))</f>
        <v>0</v>
      </c>
      <c r="N40" s="74">
        <f t="shared" si="0"/>
        <v>0</v>
      </c>
      <c r="O40" s="159">
        <f t="shared" si="1"/>
        <v>0</v>
      </c>
      <c r="P40" s="18">
        <f t="shared" si="2"/>
        <v>0</v>
      </c>
      <c r="Q40" s="74">
        <f t="shared" si="3"/>
        <v>0</v>
      </c>
      <c r="R40" s="40">
        <f t="shared" si="4"/>
        <v>0</v>
      </c>
      <c r="S40" s="18">
        <f t="shared" si="5"/>
        <v>0</v>
      </c>
      <c r="T40" s="40">
        <f t="shared" si="6"/>
        <v>0</v>
      </c>
      <c r="U40" s="18">
        <f t="shared" si="7"/>
        <v>0</v>
      </c>
      <c r="V40" s="40">
        <f t="shared" si="8"/>
        <v>0</v>
      </c>
      <c r="W40" s="18">
        <f t="shared" si="9"/>
        <v>0</v>
      </c>
    </row>
    <row r="41" spans="2:23" x14ac:dyDescent="0.3">
      <c r="B41" s="40">
        <v>26</v>
      </c>
      <c r="C41" s="172" t="str">
        <f>IF(M41=1,IF('Data-Qtr8'!C40="","",(COUNTIF('Data-Qtr8'!C40,"Yes")+(0.1*COUNTIF('Data-Qtr8'!C40,"N/A")))),"")</f>
        <v/>
      </c>
      <c r="D41" s="172" t="str">
        <f>IF(M41=1,IF(ISBLANK('Data-Qtr8'!D40),"",(COUNTIF('Data-Qtr8'!D40,"Yes")+(0.1*COUNTIF('Data-Qtr8'!D40,"N/A")))),"")</f>
        <v/>
      </c>
      <c r="E41" s="172" t="str">
        <f>IF(M41=1,IF(ISBLANK('Data-Qtr8'!E40),"",(10*COUNTIF('Data-Qtr8'!E40,"Yes, nominated to self-administer")+COUNTIF('Data-Qtr8'!E40,"Yes, nominated NOT to self-administer"))),"")</f>
        <v/>
      </c>
      <c r="F41" s="172" t="str">
        <f>IF(M41=1,IF(ISBLANK('Data-Qtr8'!F40),"",(10*COUNTIF('Data-Qtr8'!F40,"Yes, reported difficulty swallowing medicines")+COUNTIF('Data-Qtr8'!F40,"Yes, reported NO difficulty swallowing medicines"))),"")</f>
        <v/>
      </c>
      <c r="G41" s="168" t="str">
        <f>IF(M41=1,IF('Data-Qtr8'!P40,0.1,IF(ISBLANK('Data-Qtr8'!G40),"",(COUNTIF('Data-Qtr8'!G40,"Yes")+(0.1*COUNTIF('Data-Qtr8'!G40,"N/A"))))),"")</f>
        <v/>
      </c>
      <c r="H41" s="169" t="str">
        <f>IF(M41=1,IF('Data-Qtr8'!Q40,0.1,IF(ISBLANK('Data-Qtr8'!H40),"",((COUNTIF('Data-Qtr8'!H40,"Yes")+(0.1*COUNTIF('Data-Qtr8'!H40,"N/A")))))),"")</f>
        <v/>
      </c>
      <c r="I41" s="173" t="str">
        <f>IF(M41=1,IF(ISBLANK('Data-Qtr8'!I40),"",(COUNTIF('Data-Qtr8'!I40,"Yes")+(0.1*COUNTIF('Data-Qtr8'!I40,"N/A")))),"")</f>
        <v/>
      </c>
      <c r="J41" s="173" t="str">
        <f>IF(M41=1,IF(ISBLANK('Data-Qtr8'!J40),"",(COUNTIF('Data-Qtr8'!J40,"Yes")+(0.1*COUNTIF('Data-Qtr8'!J40,"N/A")))),"")</f>
        <v/>
      </c>
      <c r="K41" s="174" t="str">
        <f>IF(M41=1,IF(ISBLANK('Data-Qtr8'!K40),"",(COUNTIF('Data-Qtr8'!K40,"Yes")+(0.1*COUNTIF('Data-Qtr8'!K40,"N/A")))),"")</f>
        <v/>
      </c>
      <c r="L41" s="119">
        <f>COUNTIF('Data-Qtr8'!C40:K40,"")</f>
        <v>9</v>
      </c>
      <c r="M41" s="74">
        <f>IF('Data-Qtr8'!R40,"",IF(L41&lt;9,1,0))</f>
        <v>0</v>
      </c>
      <c r="N41" s="74">
        <f t="shared" si="0"/>
        <v>0</v>
      </c>
      <c r="O41" s="159">
        <f t="shared" si="1"/>
        <v>0</v>
      </c>
      <c r="P41" s="18">
        <f t="shared" si="2"/>
        <v>0</v>
      </c>
      <c r="Q41" s="74">
        <f t="shared" si="3"/>
        <v>0</v>
      </c>
      <c r="R41" s="40">
        <f t="shared" si="4"/>
        <v>0</v>
      </c>
      <c r="S41" s="18">
        <f t="shared" si="5"/>
        <v>0</v>
      </c>
      <c r="T41" s="40">
        <f t="shared" si="6"/>
        <v>0</v>
      </c>
      <c r="U41" s="18">
        <f t="shared" si="7"/>
        <v>0</v>
      </c>
      <c r="V41" s="40">
        <f t="shared" si="8"/>
        <v>0</v>
      </c>
      <c r="W41" s="18">
        <f t="shared" si="9"/>
        <v>0</v>
      </c>
    </row>
    <row r="42" spans="2:23" x14ac:dyDescent="0.3">
      <c r="B42" s="40">
        <v>27</v>
      </c>
      <c r="C42" s="172" t="str">
        <f>IF(M42=1,IF('Data-Qtr8'!C41="","",(COUNTIF('Data-Qtr8'!C41,"Yes")+(0.1*COUNTIF('Data-Qtr8'!C41,"N/A")))),"")</f>
        <v/>
      </c>
      <c r="D42" s="172" t="str">
        <f>IF(M42=1,IF(ISBLANK('Data-Qtr8'!D41),"",(COUNTIF('Data-Qtr8'!D41,"Yes")+(0.1*COUNTIF('Data-Qtr8'!D41,"N/A")))),"")</f>
        <v/>
      </c>
      <c r="E42" s="172" t="str">
        <f>IF(M42=1,IF(ISBLANK('Data-Qtr8'!E41),"",(10*COUNTIF('Data-Qtr8'!E41,"Yes, nominated to self-administer")+COUNTIF('Data-Qtr8'!E41,"Yes, nominated NOT to self-administer"))),"")</f>
        <v/>
      </c>
      <c r="F42" s="172" t="str">
        <f>IF(M42=1,IF(ISBLANK('Data-Qtr8'!F41),"",(10*COUNTIF('Data-Qtr8'!F41,"Yes, reported difficulty swallowing medicines")+COUNTIF('Data-Qtr8'!F41,"Yes, reported NO difficulty swallowing medicines"))),"")</f>
        <v/>
      </c>
      <c r="G42" s="168" t="str">
        <f>IF(M42=1,IF('Data-Qtr8'!P41,0.1,IF(ISBLANK('Data-Qtr8'!G41),"",(COUNTIF('Data-Qtr8'!G41,"Yes")+(0.1*COUNTIF('Data-Qtr8'!G41,"N/A"))))),"")</f>
        <v/>
      </c>
      <c r="H42" s="169" t="str">
        <f>IF(M42=1,IF('Data-Qtr8'!Q41,0.1,IF(ISBLANK('Data-Qtr8'!H41),"",((COUNTIF('Data-Qtr8'!H41,"Yes")+(0.1*COUNTIF('Data-Qtr8'!H41,"N/A")))))),"")</f>
        <v/>
      </c>
      <c r="I42" s="173" t="str">
        <f>IF(M42=1,IF(ISBLANK('Data-Qtr8'!I41),"",(COUNTIF('Data-Qtr8'!I41,"Yes")+(0.1*COUNTIF('Data-Qtr8'!I41,"N/A")))),"")</f>
        <v/>
      </c>
      <c r="J42" s="173" t="str">
        <f>IF(M42=1,IF(ISBLANK('Data-Qtr8'!J41),"",(COUNTIF('Data-Qtr8'!J41,"Yes")+(0.1*COUNTIF('Data-Qtr8'!J41,"N/A")))),"")</f>
        <v/>
      </c>
      <c r="K42" s="174" t="str">
        <f>IF(M42=1,IF(ISBLANK('Data-Qtr8'!K41),"",(COUNTIF('Data-Qtr8'!K41,"Yes")+(0.1*COUNTIF('Data-Qtr8'!K41,"N/A")))),"")</f>
        <v/>
      </c>
      <c r="L42" s="119">
        <f>COUNTIF('Data-Qtr8'!C41:K41,"")</f>
        <v>9</v>
      </c>
      <c r="M42" s="74">
        <f>IF('Data-Qtr8'!R41,"",IF(L42&lt;9,1,0))</f>
        <v>0</v>
      </c>
      <c r="N42" s="74">
        <f t="shared" si="0"/>
        <v>0</v>
      </c>
      <c r="O42" s="159">
        <f t="shared" si="1"/>
        <v>0</v>
      </c>
      <c r="P42" s="18">
        <f t="shared" si="2"/>
        <v>0</v>
      </c>
      <c r="Q42" s="74">
        <f t="shared" si="3"/>
        <v>0</v>
      </c>
      <c r="R42" s="40">
        <f t="shared" si="4"/>
        <v>0</v>
      </c>
      <c r="S42" s="18">
        <f t="shared" si="5"/>
        <v>0</v>
      </c>
      <c r="T42" s="40">
        <f t="shared" si="6"/>
        <v>0</v>
      </c>
      <c r="U42" s="18">
        <f t="shared" si="7"/>
        <v>0</v>
      </c>
      <c r="V42" s="40">
        <f t="shared" si="8"/>
        <v>0</v>
      </c>
      <c r="W42" s="18">
        <f t="shared" si="9"/>
        <v>0</v>
      </c>
    </row>
    <row r="43" spans="2:23" x14ac:dyDescent="0.3">
      <c r="B43" s="40">
        <v>28</v>
      </c>
      <c r="C43" s="172" t="str">
        <f>IF(M43=1,IF('Data-Qtr8'!C42="","",(COUNTIF('Data-Qtr8'!C42,"Yes")+(0.1*COUNTIF('Data-Qtr8'!C42,"N/A")))),"")</f>
        <v/>
      </c>
      <c r="D43" s="172" t="str">
        <f>IF(M43=1,IF(ISBLANK('Data-Qtr8'!D42),"",(COUNTIF('Data-Qtr8'!D42,"Yes")+(0.1*COUNTIF('Data-Qtr8'!D42,"N/A")))),"")</f>
        <v/>
      </c>
      <c r="E43" s="172" t="str">
        <f>IF(M43=1,IF(ISBLANK('Data-Qtr8'!E42),"",(10*COUNTIF('Data-Qtr8'!E42,"Yes, nominated to self-administer")+COUNTIF('Data-Qtr8'!E42,"Yes, nominated NOT to self-administer"))),"")</f>
        <v/>
      </c>
      <c r="F43" s="172" t="str">
        <f>IF(M43=1,IF(ISBLANK('Data-Qtr8'!F42),"",(10*COUNTIF('Data-Qtr8'!F42,"Yes, reported difficulty swallowing medicines")+COUNTIF('Data-Qtr8'!F42,"Yes, reported NO difficulty swallowing medicines"))),"")</f>
        <v/>
      </c>
      <c r="G43" s="168" t="str">
        <f>IF(M43=1,IF('Data-Qtr8'!P42,0.1,IF(ISBLANK('Data-Qtr8'!G42),"",(COUNTIF('Data-Qtr8'!G42,"Yes")+(0.1*COUNTIF('Data-Qtr8'!G42,"N/A"))))),"")</f>
        <v/>
      </c>
      <c r="H43" s="169" t="str">
        <f>IF(M43=1,IF('Data-Qtr8'!Q42,0.1,IF(ISBLANK('Data-Qtr8'!H42),"",((COUNTIF('Data-Qtr8'!H42,"Yes")+(0.1*COUNTIF('Data-Qtr8'!H42,"N/A")))))),"")</f>
        <v/>
      </c>
      <c r="I43" s="173" t="str">
        <f>IF(M43=1,IF(ISBLANK('Data-Qtr8'!I42),"",(COUNTIF('Data-Qtr8'!I42,"Yes")+(0.1*COUNTIF('Data-Qtr8'!I42,"N/A")))),"")</f>
        <v/>
      </c>
      <c r="J43" s="173" t="str">
        <f>IF(M43=1,IF(ISBLANK('Data-Qtr8'!J42),"",(COUNTIF('Data-Qtr8'!J42,"Yes")+(0.1*COUNTIF('Data-Qtr8'!J42,"N/A")))),"")</f>
        <v/>
      </c>
      <c r="K43" s="174" t="str">
        <f>IF(M43=1,IF(ISBLANK('Data-Qtr8'!K42),"",(COUNTIF('Data-Qtr8'!K42,"Yes")+(0.1*COUNTIF('Data-Qtr8'!K42,"N/A")))),"")</f>
        <v/>
      </c>
      <c r="L43" s="119">
        <f>COUNTIF('Data-Qtr8'!C42:K42,"")</f>
        <v>9</v>
      </c>
      <c r="M43" s="74">
        <f>IF('Data-Qtr8'!R42,"",IF(L43&lt;9,1,0))</f>
        <v>0</v>
      </c>
      <c r="N43" s="74">
        <f t="shared" si="0"/>
        <v>0</v>
      </c>
      <c r="O43" s="159">
        <f t="shared" si="1"/>
        <v>0</v>
      </c>
      <c r="P43" s="18">
        <f t="shared" si="2"/>
        <v>0</v>
      </c>
      <c r="Q43" s="74">
        <f t="shared" si="3"/>
        <v>0</v>
      </c>
      <c r="R43" s="40">
        <f t="shared" si="4"/>
        <v>0</v>
      </c>
      <c r="S43" s="18">
        <f t="shared" si="5"/>
        <v>0</v>
      </c>
      <c r="T43" s="40">
        <f t="shared" si="6"/>
        <v>0</v>
      </c>
      <c r="U43" s="18">
        <f t="shared" si="7"/>
        <v>0</v>
      </c>
      <c r="V43" s="40">
        <f t="shared" si="8"/>
        <v>0</v>
      </c>
      <c r="W43" s="18">
        <f t="shared" si="9"/>
        <v>0</v>
      </c>
    </row>
    <row r="44" spans="2:23" x14ac:dyDescent="0.3">
      <c r="B44" s="40">
        <v>29</v>
      </c>
      <c r="C44" s="172" t="str">
        <f>IF(M44=1,IF('Data-Qtr8'!C43="","",(COUNTIF('Data-Qtr8'!C43,"Yes")+(0.1*COUNTIF('Data-Qtr8'!C43,"N/A")))),"")</f>
        <v/>
      </c>
      <c r="D44" s="172" t="str">
        <f>IF(M44=1,IF(ISBLANK('Data-Qtr8'!D43),"",(COUNTIF('Data-Qtr8'!D43,"Yes")+(0.1*COUNTIF('Data-Qtr8'!D43,"N/A")))),"")</f>
        <v/>
      </c>
      <c r="E44" s="172" t="str">
        <f>IF(M44=1,IF(ISBLANK('Data-Qtr8'!E43),"",(10*COUNTIF('Data-Qtr8'!E43,"Yes, nominated to self-administer")+COUNTIF('Data-Qtr8'!E43,"Yes, nominated NOT to self-administer"))),"")</f>
        <v/>
      </c>
      <c r="F44" s="172" t="str">
        <f>IF(M44=1,IF(ISBLANK('Data-Qtr8'!F43),"",(10*COUNTIF('Data-Qtr8'!F43,"Yes, reported difficulty swallowing medicines")+COUNTIF('Data-Qtr8'!F43,"Yes, reported NO difficulty swallowing medicines"))),"")</f>
        <v/>
      </c>
      <c r="G44" s="168" t="str">
        <f>IF(M44=1,IF('Data-Qtr8'!P43,0.1,IF(ISBLANK('Data-Qtr8'!G43),"",(COUNTIF('Data-Qtr8'!G43,"Yes")+(0.1*COUNTIF('Data-Qtr8'!G43,"N/A"))))),"")</f>
        <v/>
      </c>
      <c r="H44" s="169" t="str">
        <f>IF(M44=1,IF('Data-Qtr8'!Q43,0.1,IF(ISBLANK('Data-Qtr8'!H43),"",((COUNTIF('Data-Qtr8'!H43,"Yes")+(0.1*COUNTIF('Data-Qtr8'!H43,"N/A")))))),"")</f>
        <v/>
      </c>
      <c r="I44" s="173" t="str">
        <f>IF(M44=1,IF(ISBLANK('Data-Qtr8'!I43),"",(COUNTIF('Data-Qtr8'!I43,"Yes")+(0.1*COUNTIF('Data-Qtr8'!I43,"N/A")))),"")</f>
        <v/>
      </c>
      <c r="J44" s="173" t="str">
        <f>IF(M44=1,IF(ISBLANK('Data-Qtr8'!J43),"",(COUNTIF('Data-Qtr8'!J43,"Yes")+(0.1*COUNTIF('Data-Qtr8'!J43,"N/A")))),"")</f>
        <v/>
      </c>
      <c r="K44" s="174" t="str">
        <f>IF(M44=1,IF(ISBLANK('Data-Qtr8'!K43),"",(COUNTIF('Data-Qtr8'!K43,"Yes")+(0.1*COUNTIF('Data-Qtr8'!K43,"N/A")))),"")</f>
        <v/>
      </c>
      <c r="L44" s="119">
        <f>COUNTIF('Data-Qtr8'!C43:K43,"")</f>
        <v>9</v>
      </c>
      <c r="M44" s="74">
        <f>IF('Data-Qtr8'!R43,"",IF(L44&lt;9,1,0))</f>
        <v>0</v>
      </c>
      <c r="N44" s="74">
        <f t="shared" si="0"/>
        <v>0</v>
      </c>
      <c r="O44" s="159">
        <f t="shared" si="1"/>
        <v>0</v>
      </c>
      <c r="P44" s="18">
        <f t="shared" si="2"/>
        <v>0</v>
      </c>
      <c r="Q44" s="74">
        <f t="shared" si="3"/>
        <v>0</v>
      </c>
      <c r="R44" s="40">
        <f t="shared" si="4"/>
        <v>0</v>
      </c>
      <c r="S44" s="18">
        <f t="shared" si="5"/>
        <v>0</v>
      </c>
      <c r="T44" s="40">
        <f t="shared" si="6"/>
        <v>0</v>
      </c>
      <c r="U44" s="18">
        <f t="shared" si="7"/>
        <v>0</v>
      </c>
      <c r="V44" s="40">
        <f t="shared" si="8"/>
        <v>0</v>
      </c>
      <c r="W44" s="18">
        <f t="shared" si="9"/>
        <v>0</v>
      </c>
    </row>
    <row r="45" spans="2:23" ht="15" thickBot="1" x14ac:dyDescent="0.35">
      <c r="B45" s="40">
        <v>30</v>
      </c>
      <c r="C45" s="172" t="str">
        <f>IF(M45=1,IF('Data-Qtr8'!C44="","",(COUNTIF('Data-Qtr8'!C44,"Yes")+(0.1*COUNTIF('Data-Qtr8'!C44,"N/A")))),"")</f>
        <v/>
      </c>
      <c r="D45" s="172" t="str">
        <f>IF(M45=1,IF(ISBLANK('Data-Qtr8'!D44),"",(COUNTIF('Data-Qtr8'!D44,"Yes")+(0.1*COUNTIF('Data-Qtr8'!D44,"N/A")))),"")</f>
        <v/>
      </c>
      <c r="E45" s="172" t="str">
        <f>IF(M45=1,IF(ISBLANK('Data-Qtr8'!E44),"",(10*COUNTIF('Data-Qtr8'!E44,"Yes, nominated to self-administer")+COUNTIF('Data-Qtr8'!E44,"Yes, nominated NOT to self-administer"))),"")</f>
        <v/>
      </c>
      <c r="F45" s="172" t="str">
        <f>IF(M45=1,IF(ISBLANK('Data-Qtr8'!F44),"",(10*COUNTIF('Data-Qtr8'!F44,"Yes, reported difficulty swallowing medicines")+COUNTIF('Data-Qtr8'!F44,"Yes, reported NO difficulty swallowing medicines"))),"")</f>
        <v/>
      </c>
      <c r="G45" s="168" t="str">
        <f>IF(M45=1,IF('Data-Qtr8'!P44,0.1,IF(ISBLANK('Data-Qtr8'!G44),"",(COUNTIF('Data-Qtr8'!G44,"Yes")+(0.1*COUNTIF('Data-Qtr8'!G44,"N/A"))))),"")</f>
        <v/>
      </c>
      <c r="H45" s="169" t="str">
        <f>IF(M45=1,IF('Data-Qtr8'!Q44,0.1,IF(ISBLANK('Data-Qtr8'!H44),"",((COUNTIF('Data-Qtr8'!H44,"Yes")+(0.1*COUNTIF('Data-Qtr8'!H44,"N/A")))))),"")</f>
        <v/>
      </c>
      <c r="I45" s="173" t="str">
        <f>IF(M45=1,IF(ISBLANK('Data-Qtr8'!I44),"",(COUNTIF('Data-Qtr8'!I44,"Yes")+(0.1*COUNTIF('Data-Qtr8'!I44,"N/A")))),"")</f>
        <v/>
      </c>
      <c r="J45" s="173" t="str">
        <f>IF(M45=1,IF(ISBLANK('Data-Qtr8'!J44),"",(COUNTIF('Data-Qtr8'!J44,"Yes")+(0.1*COUNTIF('Data-Qtr8'!J44,"N/A")))),"")</f>
        <v/>
      </c>
      <c r="K45" s="174" t="str">
        <f>IF(M45=1,IF(ISBLANK('Data-Qtr8'!K44),"",(COUNTIF('Data-Qtr8'!K44,"Yes")+(0.1*COUNTIF('Data-Qtr8'!K44,"N/A")))),"")</f>
        <v/>
      </c>
      <c r="L45" s="119">
        <f>COUNTIF('Data-Qtr8'!C44:K44,"")</f>
        <v>9</v>
      </c>
      <c r="M45" s="74">
        <f>IF('Data-Qtr8'!R44,"",IF(L45&lt;9,1,0))</f>
        <v>0</v>
      </c>
      <c r="N45" s="74">
        <f t="shared" si="0"/>
        <v>0</v>
      </c>
      <c r="O45" s="159">
        <f t="shared" si="1"/>
        <v>0</v>
      </c>
      <c r="P45" s="18">
        <f t="shared" si="2"/>
        <v>0</v>
      </c>
      <c r="Q45" s="74">
        <f t="shared" si="3"/>
        <v>0</v>
      </c>
      <c r="R45" s="40">
        <f t="shared" si="4"/>
        <v>0</v>
      </c>
      <c r="S45" s="18">
        <f t="shared" si="5"/>
        <v>0</v>
      </c>
      <c r="T45" s="40">
        <f t="shared" si="6"/>
        <v>0</v>
      </c>
      <c r="U45" s="18">
        <f t="shared" si="7"/>
        <v>0</v>
      </c>
      <c r="V45" s="40">
        <f t="shared" si="8"/>
        <v>0</v>
      </c>
      <c r="W45" s="18">
        <f t="shared" si="9"/>
        <v>0</v>
      </c>
    </row>
    <row r="46" spans="2:23" x14ac:dyDescent="0.3">
      <c r="B46" s="48">
        <v>31</v>
      </c>
      <c r="C46" s="172" t="str">
        <f>IF(M46=1,IF('Data-Qtr8'!C45="","",(COUNTIF('Data-Qtr8'!C45,"Yes")+(0.1*COUNTIF('Data-Qtr8'!C45,"N/A")))),"")</f>
        <v/>
      </c>
      <c r="D46" s="172" t="str">
        <f>IF(M46=1,IF(ISBLANK('Data-Qtr8'!D45),"",(COUNTIF('Data-Qtr8'!D45,"Yes")+(0.1*COUNTIF('Data-Qtr8'!D45,"N/A")))),"")</f>
        <v/>
      </c>
      <c r="E46" s="172" t="str">
        <f>IF(M46=1,IF(ISBLANK('Data-Qtr8'!E45),"",(10*COUNTIF('Data-Qtr8'!E45,"Yes, nominated to self-administer")+COUNTIF('Data-Qtr8'!E45,"Yes, nominated NOT to self-administer"))),"")</f>
        <v/>
      </c>
      <c r="F46" s="172" t="str">
        <f>IF(M46=1,IF(ISBLANK('Data-Qtr8'!F45),"",(10*COUNTIF('Data-Qtr8'!F45,"Yes, reported difficulty swallowing medicines")+COUNTIF('Data-Qtr8'!F45,"Yes, reported NO difficulty swallowing medicines"))),"")</f>
        <v/>
      </c>
      <c r="G46" s="168" t="str">
        <f>IF(M46=1,IF('Data-Qtr8'!P45,0.1,IF(ISBLANK('Data-Qtr8'!G45),"",(COUNTIF('Data-Qtr8'!G45,"Yes")+(0.1*COUNTIF('Data-Qtr8'!G45,"N/A"))))),"")</f>
        <v/>
      </c>
      <c r="H46" s="169" t="str">
        <f>IF(M46=1,IF('Data-Qtr8'!Q45,0.1,IF(ISBLANK('Data-Qtr8'!H45),"",((COUNTIF('Data-Qtr8'!H45,"Yes")+(0.1*COUNTIF('Data-Qtr8'!H45,"N/A")))))),"")</f>
        <v/>
      </c>
      <c r="I46" s="173" t="str">
        <f>IF(M46=1,IF(ISBLANK('Data-Qtr8'!I45),"",(COUNTIF('Data-Qtr8'!I45,"Yes")+(0.1*COUNTIF('Data-Qtr8'!I45,"N/A")))),"")</f>
        <v/>
      </c>
      <c r="J46" s="173" t="str">
        <f>IF(M46=1,IF(ISBLANK('Data-Qtr8'!J45),"",(COUNTIF('Data-Qtr8'!J45,"Yes")+(0.1*COUNTIF('Data-Qtr8'!J45,"N/A")))),"")</f>
        <v/>
      </c>
      <c r="K46" s="174" t="str">
        <f>IF(M46=1,IF(ISBLANK('Data-Qtr8'!K45),"",(COUNTIF('Data-Qtr8'!K45,"Yes")+(0.1*COUNTIF('Data-Qtr8'!K45,"N/A")))),"")</f>
        <v/>
      </c>
      <c r="L46" s="148">
        <f>COUNTIF('Data-Qtr8'!C45:K45,"")</f>
        <v>9</v>
      </c>
      <c r="M46" s="74">
        <f>IF('Data-Qtr8'!R45,"",IF(L46&lt;9,1,0))</f>
        <v>0</v>
      </c>
      <c r="N46" s="74">
        <f t="shared" si="0"/>
        <v>0</v>
      </c>
      <c r="O46" s="159">
        <f t="shared" si="1"/>
        <v>0</v>
      </c>
      <c r="P46" s="18">
        <f t="shared" si="2"/>
        <v>0</v>
      </c>
      <c r="Q46" s="74">
        <f t="shared" si="3"/>
        <v>0</v>
      </c>
      <c r="R46" s="40">
        <f t="shared" si="4"/>
        <v>0</v>
      </c>
      <c r="S46" s="18">
        <f t="shared" si="5"/>
        <v>0</v>
      </c>
      <c r="T46" s="40">
        <f t="shared" si="6"/>
        <v>0</v>
      </c>
      <c r="U46" s="18">
        <f t="shared" si="7"/>
        <v>0</v>
      </c>
      <c r="V46" s="40">
        <f t="shared" si="8"/>
        <v>0</v>
      </c>
      <c r="W46" s="18">
        <f t="shared" si="9"/>
        <v>0</v>
      </c>
    </row>
    <row r="47" spans="2:23" x14ac:dyDescent="0.3">
      <c r="B47" s="40">
        <v>32</v>
      </c>
      <c r="C47" s="172" t="str">
        <f>IF(M47=1,IF('Data-Qtr8'!C46="","",(COUNTIF('Data-Qtr8'!C46,"Yes")+(0.1*COUNTIF('Data-Qtr8'!C46,"N/A")))),"")</f>
        <v/>
      </c>
      <c r="D47" s="172" t="str">
        <f>IF(M47=1,IF(ISBLANK('Data-Qtr8'!D46),"",(COUNTIF('Data-Qtr8'!D46,"Yes")+(0.1*COUNTIF('Data-Qtr8'!D46,"N/A")))),"")</f>
        <v/>
      </c>
      <c r="E47" s="172" t="str">
        <f>IF(M47=1,IF(ISBLANK('Data-Qtr8'!E46),"",(10*COUNTIF('Data-Qtr8'!E46,"Yes, nominated to self-administer")+COUNTIF('Data-Qtr8'!E46,"Yes, nominated NOT to self-administer"))),"")</f>
        <v/>
      </c>
      <c r="F47" s="172" t="str">
        <f>IF(M47=1,IF(ISBLANK('Data-Qtr8'!F46),"",(10*COUNTIF('Data-Qtr8'!F46,"Yes, reported difficulty swallowing medicines")+COUNTIF('Data-Qtr8'!F46,"Yes, reported NO difficulty swallowing medicines"))),"")</f>
        <v/>
      </c>
      <c r="G47" s="168" t="str">
        <f>IF(M47=1,IF('Data-Qtr8'!P46,0.1,IF(ISBLANK('Data-Qtr8'!G46),"",(COUNTIF('Data-Qtr8'!G46,"Yes")+(0.1*COUNTIF('Data-Qtr8'!G46,"N/A"))))),"")</f>
        <v/>
      </c>
      <c r="H47" s="169" t="str">
        <f>IF(M47=1,IF('Data-Qtr8'!Q46,0.1,IF(ISBLANK('Data-Qtr8'!H46),"",((COUNTIF('Data-Qtr8'!H46,"Yes")+(0.1*COUNTIF('Data-Qtr8'!H46,"N/A")))))),"")</f>
        <v/>
      </c>
      <c r="I47" s="173" t="str">
        <f>IF(M47=1,IF(ISBLANK('Data-Qtr8'!I46),"",(COUNTIF('Data-Qtr8'!I46,"Yes")+(0.1*COUNTIF('Data-Qtr8'!I46,"N/A")))),"")</f>
        <v/>
      </c>
      <c r="J47" s="173" t="str">
        <f>IF(M47=1,IF(ISBLANK('Data-Qtr8'!J46),"",(COUNTIF('Data-Qtr8'!J46,"Yes")+(0.1*COUNTIF('Data-Qtr8'!J46,"N/A")))),"")</f>
        <v/>
      </c>
      <c r="K47" s="174" t="str">
        <f>IF(M47=1,IF(ISBLANK('Data-Qtr8'!K46),"",(COUNTIF('Data-Qtr8'!K46,"Yes")+(0.1*COUNTIF('Data-Qtr8'!K46,"N/A")))),"")</f>
        <v/>
      </c>
      <c r="L47" s="119">
        <f>COUNTIF('Data-Qtr8'!C46:K46,"")</f>
        <v>9</v>
      </c>
      <c r="M47" s="74">
        <f>IF('Data-Qtr8'!R46,"",IF(L47&lt;9,1,0))</f>
        <v>0</v>
      </c>
      <c r="N47" s="74">
        <f t="shared" si="0"/>
        <v>0</v>
      </c>
      <c r="O47" s="159">
        <f t="shared" si="1"/>
        <v>0</v>
      </c>
      <c r="P47" s="18">
        <f t="shared" si="2"/>
        <v>0</v>
      </c>
      <c r="Q47" s="74">
        <f t="shared" si="3"/>
        <v>0</v>
      </c>
      <c r="R47" s="40">
        <f t="shared" si="4"/>
        <v>0</v>
      </c>
      <c r="S47" s="18">
        <f t="shared" si="5"/>
        <v>0</v>
      </c>
      <c r="T47" s="40">
        <f t="shared" si="6"/>
        <v>0</v>
      </c>
      <c r="U47" s="18">
        <f t="shared" si="7"/>
        <v>0</v>
      </c>
      <c r="V47" s="40">
        <f t="shared" si="8"/>
        <v>0</v>
      </c>
      <c r="W47" s="18">
        <f t="shared" si="9"/>
        <v>0</v>
      </c>
    </row>
    <row r="48" spans="2:23" x14ac:dyDescent="0.3">
      <c r="B48" s="40">
        <v>33</v>
      </c>
      <c r="C48" s="172" t="str">
        <f>IF(M48=1,IF('Data-Qtr8'!C47="","",(COUNTIF('Data-Qtr8'!C47,"Yes")+(0.1*COUNTIF('Data-Qtr8'!C47,"N/A")))),"")</f>
        <v/>
      </c>
      <c r="D48" s="172" t="str">
        <f>IF(M48=1,IF(ISBLANK('Data-Qtr8'!D47),"",(COUNTIF('Data-Qtr8'!D47,"Yes")+(0.1*COUNTIF('Data-Qtr8'!D47,"N/A")))),"")</f>
        <v/>
      </c>
      <c r="E48" s="172" t="str">
        <f>IF(M48=1,IF(ISBLANK('Data-Qtr8'!E47),"",(10*COUNTIF('Data-Qtr8'!E47,"Yes, nominated to self-administer")+COUNTIF('Data-Qtr8'!E47,"Yes, nominated NOT to self-administer"))),"")</f>
        <v/>
      </c>
      <c r="F48" s="172" t="str">
        <f>IF(M48=1,IF(ISBLANK('Data-Qtr8'!F47),"",(10*COUNTIF('Data-Qtr8'!F47,"Yes, reported difficulty swallowing medicines")+COUNTIF('Data-Qtr8'!F47,"Yes, reported NO difficulty swallowing medicines"))),"")</f>
        <v/>
      </c>
      <c r="G48" s="168" t="str">
        <f>IF(M48=1,IF('Data-Qtr8'!P47,0.1,IF(ISBLANK('Data-Qtr8'!G47),"",(COUNTIF('Data-Qtr8'!G47,"Yes")+(0.1*COUNTIF('Data-Qtr8'!G47,"N/A"))))),"")</f>
        <v/>
      </c>
      <c r="H48" s="169" t="str">
        <f>IF(M48=1,IF('Data-Qtr8'!Q47,0.1,IF(ISBLANK('Data-Qtr8'!H47),"",((COUNTIF('Data-Qtr8'!H47,"Yes")+(0.1*COUNTIF('Data-Qtr8'!H47,"N/A")))))),"")</f>
        <v/>
      </c>
      <c r="I48" s="173" t="str">
        <f>IF(M48=1,IF(ISBLANK('Data-Qtr8'!I47),"",(COUNTIF('Data-Qtr8'!I47,"Yes")+(0.1*COUNTIF('Data-Qtr8'!I47,"N/A")))),"")</f>
        <v/>
      </c>
      <c r="J48" s="173" t="str">
        <f>IF(M48=1,IF(ISBLANK('Data-Qtr8'!J47),"",(COUNTIF('Data-Qtr8'!J47,"Yes")+(0.1*COUNTIF('Data-Qtr8'!J47,"N/A")))),"")</f>
        <v/>
      </c>
      <c r="K48" s="174" t="str">
        <f>IF(M48=1,IF(ISBLANK('Data-Qtr8'!K47),"",(COUNTIF('Data-Qtr8'!K47,"Yes")+(0.1*COUNTIF('Data-Qtr8'!K47,"N/A")))),"")</f>
        <v/>
      </c>
      <c r="L48" s="119">
        <f>COUNTIF('Data-Qtr8'!C47:K47,"")</f>
        <v>9</v>
      </c>
      <c r="M48" s="74">
        <f>IF('Data-Qtr8'!R47,"",IF(L48&lt;9,1,0))</f>
        <v>0</v>
      </c>
      <c r="N48" s="74">
        <f t="shared" si="0"/>
        <v>0</v>
      </c>
      <c r="O48" s="159">
        <f t="shared" si="1"/>
        <v>0</v>
      </c>
      <c r="P48" s="18">
        <f t="shared" si="2"/>
        <v>0</v>
      </c>
      <c r="Q48" s="74">
        <f t="shared" si="3"/>
        <v>0</v>
      </c>
      <c r="R48" s="40">
        <f t="shared" si="4"/>
        <v>0</v>
      </c>
      <c r="S48" s="18">
        <f t="shared" si="5"/>
        <v>0</v>
      </c>
      <c r="T48" s="40">
        <f t="shared" si="6"/>
        <v>0</v>
      </c>
      <c r="U48" s="18">
        <f t="shared" si="7"/>
        <v>0</v>
      </c>
      <c r="V48" s="40">
        <f t="shared" si="8"/>
        <v>0</v>
      </c>
      <c r="W48" s="18">
        <f t="shared" si="9"/>
        <v>0</v>
      </c>
    </row>
    <row r="49" spans="2:23" x14ac:dyDescent="0.3">
      <c r="B49" s="40">
        <v>34</v>
      </c>
      <c r="C49" s="172" t="str">
        <f>IF(M49=1,IF('Data-Qtr8'!C48="","",(COUNTIF('Data-Qtr8'!C48,"Yes")+(0.1*COUNTIF('Data-Qtr8'!C48,"N/A")))),"")</f>
        <v/>
      </c>
      <c r="D49" s="172" t="str">
        <f>IF(M49=1,IF(ISBLANK('Data-Qtr8'!D48),"",(COUNTIF('Data-Qtr8'!D48,"Yes")+(0.1*COUNTIF('Data-Qtr8'!D48,"N/A")))),"")</f>
        <v/>
      </c>
      <c r="E49" s="172" t="str">
        <f>IF(M49=1,IF(ISBLANK('Data-Qtr8'!E48),"",(10*COUNTIF('Data-Qtr8'!E48,"Yes, nominated to self-administer")+COUNTIF('Data-Qtr8'!E48,"Yes, nominated NOT to self-administer"))),"")</f>
        <v/>
      </c>
      <c r="F49" s="172" t="str">
        <f>IF(M49=1,IF(ISBLANK('Data-Qtr8'!F48),"",(10*COUNTIF('Data-Qtr8'!F48,"Yes, reported difficulty swallowing medicines")+COUNTIF('Data-Qtr8'!F48,"Yes, reported NO difficulty swallowing medicines"))),"")</f>
        <v/>
      </c>
      <c r="G49" s="168" t="str">
        <f>IF(M49=1,IF('Data-Qtr8'!P48,0.1,IF(ISBLANK('Data-Qtr8'!G48),"",(COUNTIF('Data-Qtr8'!G48,"Yes")+(0.1*COUNTIF('Data-Qtr8'!G48,"N/A"))))),"")</f>
        <v/>
      </c>
      <c r="H49" s="169" t="str">
        <f>IF(M49=1,IF('Data-Qtr8'!Q48,0.1,IF(ISBLANK('Data-Qtr8'!H48),"",((COUNTIF('Data-Qtr8'!H48,"Yes")+(0.1*COUNTIF('Data-Qtr8'!H48,"N/A")))))),"")</f>
        <v/>
      </c>
      <c r="I49" s="173" t="str">
        <f>IF(M49=1,IF(ISBLANK('Data-Qtr8'!I48),"",(COUNTIF('Data-Qtr8'!I48,"Yes")+(0.1*COUNTIF('Data-Qtr8'!I48,"N/A")))),"")</f>
        <v/>
      </c>
      <c r="J49" s="173" t="str">
        <f>IF(M49=1,IF(ISBLANK('Data-Qtr8'!J48),"",(COUNTIF('Data-Qtr8'!J48,"Yes")+(0.1*COUNTIF('Data-Qtr8'!J48,"N/A")))),"")</f>
        <v/>
      </c>
      <c r="K49" s="174" t="str">
        <f>IF(M49=1,IF(ISBLANK('Data-Qtr8'!K48),"",(COUNTIF('Data-Qtr8'!K48,"Yes")+(0.1*COUNTIF('Data-Qtr8'!K48,"N/A")))),"")</f>
        <v/>
      </c>
      <c r="L49" s="119">
        <f>COUNTIF('Data-Qtr8'!C48:K48,"")</f>
        <v>9</v>
      </c>
      <c r="M49" s="74">
        <f>IF('Data-Qtr8'!R48,"",IF(L49&lt;9,1,0))</f>
        <v>0</v>
      </c>
      <c r="N49" s="74">
        <f t="shared" si="0"/>
        <v>0</v>
      </c>
      <c r="O49" s="159">
        <f t="shared" si="1"/>
        <v>0</v>
      </c>
      <c r="P49" s="18">
        <f t="shared" si="2"/>
        <v>0</v>
      </c>
      <c r="Q49" s="74">
        <f t="shared" si="3"/>
        <v>0</v>
      </c>
      <c r="R49" s="40">
        <f t="shared" si="4"/>
        <v>0</v>
      </c>
      <c r="S49" s="18">
        <f t="shared" si="5"/>
        <v>0</v>
      </c>
      <c r="T49" s="40">
        <f t="shared" si="6"/>
        <v>0</v>
      </c>
      <c r="U49" s="18">
        <f t="shared" si="7"/>
        <v>0</v>
      </c>
      <c r="V49" s="40">
        <f t="shared" si="8"/>
        <v>0</v>
      </c>
      <c r="W49" s="18">
        <f t="shared" si="9"/>
        <v>0</v>
      </c>
    </row>
    <row r="50" spans="2:23" x14ac:dyDescent="0.3">
      <c r="B50" s="40">
        <v>35</v>
      </c>
      <c r="C50" s="172" t="str">
        <f>IF(M50=1,IF('Data-Qtr8'!C49="","",(COUNTIF('Data-Qtr8'!C49,"Yes")+(0.1*COUNTIF('Data-Qtr8'!C49,"N/A")))),"")</f>
        <v/>
      </c>
      <c r="D50" s="172" t="str">
        <f>IF(M50=1,IF(ISBLANK('Data-Qtr8'!D49),"",(COUNTIF('Data-Qtr8'!D49,"Yes")+(0.1*COUNTIF('Data-Qtr8'!D49,"N/A")))),"")</f>
        <v/>
      </c>
      <c r="E50" s="172" t="str">
        <f>IF(M50=1,IF(ISBLANK('Data-Qtr8'!E49),"",(10*COUNTIF('Data-Qtr8'!E49,"Yes, nominated to self-administer")+COUNTIF('Data-Qtr8'!E49,"Yes, nominated NOT to self-administer"))),"")</f>
        <v/>
      </c>
      <c r="F50" s="172" t="str">
        <f>IF(M50=1,IF(ISBLANK('Data-Qtr8'!F49),"",(10*COUNTIF('Data-Qtr8'!F49,"Yes, reported difficulty swallowing medicines")+COUNTIF('Data-Qtr8'!F49,"Yes, reported NO difficulty swallowing medicines"))),"")</f>
        <v/>
      </c>
      <c r="G50" s="168" t="str">
        <f>IF(M50=1,IF('Data-Qtr8'!P49,0.1,IF(ISBLANK('Data-Qtr8'!G49),"",(COUNTIF('Data-Qtr8'!G49,"Yes")+(0.1*COUNTIF('Data-Qtr8'!G49,"N/A"))))),"")</f>
        <v/>
      </c>
      <c r="H50" s="169" t="str">
        <f>IF(M50=1,IF('Data-Qtr8'!Q49,0.1,IF(ISBLANK('Data-Qtr8'!H49),"",((COUNTIF('Data-Qtr8'!H49,"Yes")+(0.1*COUNTIF('Data-Qtr8'!H49,"N/A")))))),"")</f>
        <v/>
      </c>
      <c r="I50" s="173" t="str">
        <f>IF(M50=1,IF(ISBLANK('Data-Qtr8'!I49),"",(COUNTIF('Data-Qtr8'!I49,"Yes")+(0.1*COUNTIF('Data-Qtr8'!I49,"N/A")))),"")</f>
        <v/>
      </c>
      <c r="J50" s="173" t="str">
        <f>IF(M50=1,IF(ISBLANK('Data-Qtr8'!J49),"",(COUNTIF('Data-Qtr8'!J49,"Yes")+(0.1*COUNTIF('Data-Qtr8'!J49,"N/A")))),"")</f>
        <v/>
      </c>
      <c r="K50" s="174" t="str">
        <f>IF(M50=1,IF(ISBLANK('Data-Qtr8'!K49),"",(COUNTIF('Data-Qtr8'!K49,"Yes")+(0.1*COUNTIF('Data-Qtr8'!K49,"N/A")))),"")</f>
        <v/>
      </c>
      <c r="L50" s="119">
        <f>COUNTIF('Data-Qtr8'!C49:K49,"")</f>
        <v>9</v>
      </c>
      <c r="M50" s="74">
        <f>IF('Data-Qtr8'!R49,"",IF(L50&lt;9,1,0))</f>
        <v>0</v>
      </c>
      <c r="N50" s="74">
        <f t="shared" si="0"/>
        <v>0</v>
      </c>
      <c r="O50" s="159">
        <f t="shared" si="1"/>
        <v>0</v>
      </c>
      <c r="P50" s="18">
        <f t="shared" si="2"/>
        <v>0</v>
      </c>
      <c r="Q50" s="74">
        <f t="shared" si="3"/>
        <v>0</v>
      </c>
      <c r="R50" s="40">
        <f t="shared" si="4"/>
        <v>0</v>
      </c>
      <c r="S50" s="18">
        <f t="shared" si="5"/>
        <v>0</v>
      </c>
      <c r="T50" s="40">
        <f t="shared" si="6"/>
        <v>0</v>
      </c>
      <c r="U50" s="18">
        <f t="shared" si="7"/>
        <v>0</v>
      </c>
      <c r="V50" s="40">
        <f t="shared" si="8"/>
        <v>0</v>
      </c>
      <c r="W50" s="18">
        <f t="shared" si="9"/>
        <v>0</v>
      </c>
    </row>
    <row r="51" spans="2:23" x14ac:dyDescent="0.3">
      <c r="B51" s="40">
        <v>36</v>
      </c>
      <c r="C51" s="172" t="str">
        <f>IF(M51=1,IF('Data-Qtr8'!C50="","",(COUNTIF('Data-Qtr8'!C50,"Yes")+(0.1*COUNTIF('Data-Qtr8'!C50,"N/A")))),"")</f>
        <v/>
      </c>
      <c r="D51" s="172" t="str">
        <f>IF(M51=1,IF(ISBLANK('Data-Qtr8'!D50),"",(COUNTIF('Data-Qtr8'!D50,"Yes")+(0.1*COUNTIF('Data-Qtr8'!D50,"N/A")))),"")</f>
        <v/>
      </c>
      <c r="E51" s="172" t="str">
        <f>IF(M51=1,IF(ISBLANK('Data-Qtr8'!E50),"",(10*COUNTIF('Data-Qtr8'!E50,"Yes, nominated to self-administer")+COUNTIF('Data-Qtr8'!E50,"Yes, nominated NOT to self-administer"))),"")</f>
        <v/>
      </c>
      <c r="F51" s="172" t="str">
        <f>IF(M51=1,IF(ISBLANK('Data-Qtr8'!F50),"",(10*COUNTIF('Data-Qtr8'!F50,"Yes, reported difficulty swallowing medicines")+COUNTIF('Data-Qtr8'!F50,"Yes, reported NO difficulty swallowing medicines"))),"")</f>
        <v/>
      </c>
      <c r="G51" s="168" t="str">
        <f>IF(M51=1,IF('Data-Qtr8'!P50,0.1,IF(ISBLANK('Data-Qtr8'!G50),"",(COUNTIF('Data-Qtr8'!G50,"Yes")+(0.1*COUNTIF('Data-Qtr8'!G50,"N/A"))))),"")</f>
        <v/>
      </c>
      <c r="H51" s="169" t="str">
        <f>IF(M51=1,IF('Data-Qtr8'!Q50,0.1,IF(ISBLANK('Data-Qtr8'!H50),"",((COUNTIF('Data-Qtr8'!H50,"Yes")+(0.1*COUNTIF('Data-Qtr8'!H50,"N/A")))))),"")</f>
        <v/>
      </c>
      <c r="I51" s="173" t="str">
        <f>IF(M51=1,IF(ISBLANK('Data-Qtr8'!I50),"",(COUNTIF('Data-Qtr8'!I50,"Yes")+(0.1*COUNTIF('Data-Qtr8'!I50,"N/A")))),"")</f>
        <v/>
      </c>
      <c r="J51" s="173" t="str">
        <f>IF(M51=1,IF(ISBLANK('Data-Qtr8'!J50),"",(COUNTIF('Data-Qtr8'!J50,"Yes")+(0.1*COUNTIF('Data-Qtr8'!J50,"N/A")))),"")</f>
        <v/>
      </c>
      <c r="K51" s="174" t="str">
        <f>IF(M51=1,IF(ISBLANK('Data-Qtr8'!K50),"",(COUNTIF('Data-Qtr8'!K50,"Yes")+(0.1*COUNTIF('Data-Qtr8'!K50,"N/A")))),"")</f>
        <v/>
      </c>
      <c r="L51" s="119">
        <f>COUNTIF('Data-Qtr8'!C50:K50,"")</f>
        <v>9</v>
      </c>
      <c r="M51" s="74">
        <f>IF('Data-Qtr8'!R50,"",IF(L51&lt;9,1,0))</f>
        <v>0</v>
      </c>
      <c r="N51" s="74">
        <f t="shared" si="0"/>
        <v>0</v>
      </c>
      <c r="O51" s="159">
        <f t="shared" si="1"/>
        <v>0</v>
      </c>
      <c r="P51" s="18">
        <f t="shared" si="2"/>
        <v>0</v>
      </c>
      <c r="Q51" s="74">
        <f t="shared" si="3"/>
        <v>0</v>
      </c>
      <c r="R51" s="40">
        <f t="shared" si="4"/>
        <v>0</v>
      </c>
      <c r="S51" s="18">
        <f t="shared" si="5"/>
        <v>0</v>
      </c>
      <c r="T51" s="40">
        <f t="shared" si="6"/>
        <v>0</v>
      </c>
      <c r="U51" s="18">
        <f t="shared" si="7"/>
        <v>0</v>
      </c>
      <c r="V51" s="40">
        <f t="shared" si="8"/>
        <v>0</v>
      </c>
      <c r="W51" s="18">
        <f t="shared" si="9"/>
        <v>0</v>
      </c>
    </row>
    <row r="52" spans="2:23" x14ac:dyDescent="0.3">
      <c r="B52" s="40">
        <v>37</v>
      </c>
      <c r="C52" s="172" t="str">
        <f>IF(M52=1,IF('Data-Qtr8'!C51="","",(COUNTIF('Data-Qtr8'!C51,"Yes")+(0.1*COUNTIF('Data-Qtr8'!C51,"N/A")))),"")</f>
        <v/>
      </c>
      <c r="D52" s="172" t="str">
        <f>IF(M52=1,IF(ISBLANK('Data-Qtr8'!D51),"",(COUNTIF('Data-Qtr8'!D51,"Yes")+(0.1*COUNTIF('Data-Qtr8'!D51,"N/A")))),"")</f>
        <v/>
      </c>
      <c r="E52" s="172" t="str">
        <f>IF(M52=1,IF(ISBLANK('Data-Qtr8'!E51),"",(10*COUNTIF('Data-Qtr8'!E51,"Yes, nominated to self-administer")+COUNTIF('Data-Qtr8'!E51,"Yes, nominated NOT to self-administer"))),"")</f>
        <v/>
      </c>
      <c r="F52" s="172" t="str">
        <f>IF(M52=1,IF(ISBLANK('Data-Qtr8'!F51),"",(10*COUNTIF('Data-Qtr8'!F51,"Yes, reported difficulty swallowing medicines")+COUNTIF('Data-Qtr8'!F51,"Yes, reported NO difficulty swallowing medicines"))),"")</f>
        <v/>
      </c>
      <c r="G52" s="168" t="str">
        <f>IF(M52=1,IF('Data-Qtr8'!P51,0.1,IF(ISBLANK('Data-Qtr8'!G51),"",(COUNTIF('Data-Qtr8'!G51,"Yes")+(0.1*COUNTIF('Data-Qtr8'!G51,"N/A"))))),"")</f>
        <v/>
      </c>
      <c r="H52" s="169" t="str">
        <f>IF(M52=1,IF('Data-Qtr8'!Q51,0.1,IF(ISBLANK('Data-Qtr8'!H51),"",((COUNTIF('Data-Qtr8'!H51,"Yes")+(0.1*COUNTIF('Data-Qtr8'!H51,"N/A")))))),"")</f>
        <v/>
      </c>
      <c r="I52" s="173" t="str">
        <f>IF(M52=1,IF(ISBLANK('Data-Qtr8'!I51),"",(COUNTIF('Data-Qtr8'!I51,"Yes")+(0.1*COUNTIF('Data-Qtr8'!I51,"N/A")))),"")</f>
        <v/>
      </c>
      <c r="J52" s="173" t="str">
        <f>IF(M52=1,IF(ISBLANK('Data-Qtr8'!J51),"",(COUNTIF('Data-Qtr8'!J51,"Yes")+(0.1*COUNTIF('Data-Qtr8'!J51,"N/A")))),"")</f>
        <v/>
      </c>
      <c r="K52" s="174" t="str">
        <f>IF(M52=1,IF(ISBLANK('Data-Qtr8'!K51),"",(COUNTIF('Data-Qtr8'!K51,"Yes")+(0.1*COUNTIF('Data-Qtr8'!K51,"N/A")))),"")</f>
        <v/>
      </c>
      <c r="L52" s="119">
        <f>COUNTIF('Data-Qtr8'!C51:K51,"")</f>
        <v>9</v>
      </c>
      <c r="M52" s="74">
        <f>IF('Data-Qtr8'!R51,"",IF(L52&lt;9,1,0))</f>
        <v>0</v>
      </c>
      <c r="N52" s="74">
        <f t="shared" si="0"/>
        <v>0</v>
      </c>
      <c r="O52" s="159">
        <f t="shared" si="1"/>
        <v>0</v>
      </c>
      <c r="P52" s="18">
        <f t="shared" si="2"/>
        <v>0</v>
      </c>
      <c r="Q52" s="74">
        <f t="shared" si="3"/>
        <v>0</v>
      </c>
      <c r="R52" s="40">
        <f t="shared" si="4"/>
        <v>0</v>
      </c>
      <c r="S52" s="18">
        <f t="shared" si="5"/>
        <v>0</v>
      </c>
      <c r="T52" s="40">
        <f t="shared" si="6"/>
        <v>0</v>
      </c>
      <c r="U52" s="18">
        <f t="shared" si="7"/>
        <v>0</v>
      </c>
      <c r="V52" s="40">
        <f t="shared" si="8"/>
        <v>0</v>
      </c>
      <c r="W52" s="18">
        <f t="shared" si="9"/>
        <v>0</v>
      </c>
    </row>
    <row r="53" spans="2:23" x14ac:dyDescent="0.3">
      <c r="B53" s="40">
        <v>38</v>
      </c>
      <c r="C53" s="172" t="str">
        <f>IF(M53=1,IF('Data-Qtr8'!C52="","",(COUNTIF('Data-Qtr8'!C52,"Yes")+(0.1*COUNTIF('Data-Qtr8'!C52,"N/A")))),"")</f>
        <v/>
      </c>
      <c r="D53" s="172" t="str">
        <f>IF(M53=1,IF(ISBLANK('Data-Qtr8'!D52),"",(COUNTIF('Data-Qtr8'!D52,"Yes")+(0.1*COUNTIF('Data-Qtr8'!D52,"N/A")))),"")</f>
        <v/>
      </c>
      <c r="E53" s="172" t="str">
        <f>IF(M53=1,IF(ISBLANK('Data-Qtr8'!E52),"",(10*COUNTIF('Data-Qtr8'!E52,"Yes, nominated to self-administer")+COUNTIF('Data-Qtr8'!E52,"Yes, nominated NOT to self-administer"))),"")</f>
        <v/>
      </c>
      <c r="F53" s="172" t="str">
        <f>IF(M53=1,IF(ISBLANK('Data-Qtr8'!F52),"",(10*COUNTIF('Data-Qtr8'!F52,"Yes, reported difficulty swallowing medicines")+COUNTIF('Data-Qtr8'!F52,"Yes, reported NO difficulty swallowing medicines"))),"")</f>
        <v/>
      </c>
      <c r="G53" s="168" t="str">
        <f>IF(M53=1,IF('Data-Qtr8'!P52,0.1,IF(ISBLANK('Data-Qtr8'!G52),"",(COUNTIF('Data-Qtr8'!G52,"Yes")+(0.1*COUNTIF('Data-Qtr8'!G52,"N/A"))))),"")</f>
        <v/>
      </c>
      <c r="H53" s="169" t="str">
        <f>IF(M53=1,IF('Data-Qtr8'!Q52,0.1,IF(ISBLANK('Data-Qtr8'!H52),"",((COUNTIF('Data-Qtr8'!H52,"Yes")+(0.1*COUNTIF('Data-Qtr8'!H52,"N/A")))))),"")</f>
        <v/>
      </c>
      <c r="I53" s="173" t="str">
        <f>IF(M53=1,IF(ISBLANK('Data-Qtr8'!I52),"",(COUNTIF('Data-Qtr8'!I52,"Yes")+(0.1*COUNTIF('Data-Qtr8'!I52,"N/A")))),"")</f>
        <v/>
      </c>
      <c r="J53" s="173" t="str">
        <f>IF(M53=1,IF(ISBLANK('Data-Qtr8'!J52),"",(COUNTIF('Data-Qtr8'!J52,"Yes")+(0.1*COUNTIF('Data-Qtr8'!J52,"N/A")))),"")</f>
        <v/>
      </c>
      <c r="K53" s="174" t="str">
        <f>IF(M53=1,IF(ISBLANK('Data-Qtr8'!K52),"",(COUNTIF('Data-Qtr8'!K52,"Yes")+(0.1*COUNTIF('Data-Qtr8'!K52,"N/A")))),"")</f>
        <v/>
      </c>
      <c r="L53" s="119">
        <f>COUNTIF('Data-Qtr8'!C52:K52,"")</f>
        <v>9</v>
      </c>
      <c r="M53" s="74">
        <f>IF('Data-Qtr8'!R52,"",IF(L53&lt;9,1,0))</f>
        <v>0</v>
      </c>
      <c r="N53" s="74">
        <f t="shared" si="0"/>
        <v>0</v>
      </c>
      <c r="O53" s="159">
        <f t="shared" si="1"/>
        <v>0</v>
      </c>
      <c r="P53" s="18">
        <f t="shared" si="2"/>
        <v>0</v>
      </c>
      <c r="Q53" s="74">
        <f t="shared" si="3"/>
        <v>0</v>
      </c>
      <c r="R53" s="40">
        <f t="shared" si="4"/>
        <v>0</v>
      </c>
      <c r="S53" s="18">
        <f t="shared" si="5"/>
        <v>0</v>
      </c>
      <c r="T53" s="40">
        <f t="shared" si="6"/>
        <v>0</v>
      </c>
      <c r="U53" s="18">
        <f t="shared" si="7"/>
        <v>0</v>
      </c>
      <c r="V53" s="40">
        <f t="shared" si="8"/>
        <v>0</v>
      </c>
      <c r="W53" s="18">
        <f t="shared" si="9"/>
        <v>0</v>
      </c>
    </row>
    <row r="54" spans="2:23" x14ac:dyDescent="0.3">
      <c r="B54" s="40">
        <v>39</v>
      </c>
      <c r="C54" s="172" t="str">
        <f>IF(M54=1,IF('Data-Qtr8'!C53="","",(COUNTIF('Data-Qtr8'!C53,"Yes")+(0.1*COUNTIF('Data-Qtr8'!C53,"N/A")))),"")</f>
        <v/>
      </c>
      <c r="D54" s="172" t="str">
        <f>IF(M54=1,IF(ISBLANK('Data-Qtr8'!D53),"",(COUNTIF('Data-Qtr8'!D53,"Yes")+(0.1*COUNTIF('Data-Qtr8'!D53,"N/A")))),"")</f>
        <v/>
      </c>
      <c r="E54" s="172" t="str">
        <f>IF(M54=1,IF(ISBLANK('Data-Qtr8'!E53),"",(10*COUNTIF('Data-Qtr8'!E53,"Yes, nominated to self-administer")+COUNTIF('Data-Qtr8'!E53,"Yes, nominated NOT to self-administer"))),"")</f>
        <v/>
      </c>
      <c r="F54" s="172" t="str">
        <f>IF(M54=1,IF(ISBLANK('Data-Qtr8'!F53),"",(10*COUNTIF('Data-Qtr8'!F53,"Yes, reported difficulty swallowing medicines")+COUNTIF('Data-Qtr8'!F53,"Yes, reported NO difficulty swallowing medicines"))),"")</f>
        <v/>
      </c>
      <c r="G54" s="168" t="str">
        <f>IF(M54=1,IF('Data-Qtr8'!P53,0.1,IF(ISBLANK('Data-Qtr8'!G53),"",(COUNTIF('Data-Qtr8'!G53,"Yes")+(0.1*COUNTIF('Data-Qtr8'!G53,"N/A"))))),"")</f>
        <v/>
      </c>
      <c r="H54" s="169" t="str">
        <f>IF(M54=1,IF('Data-Qtr8'!Q53,0.1,IF(ISBLANK('Data-Qtr8'!H53),"",((COUNTIF('Data-Qtr8'!H53,"Yes")+(0.1*COUNTIF('Data-Qtr8'!H53,"N/A")))))),"")</f>
        <v/>
      </c>
      <c r="I54" s="173" t="str">
        <f>IF(M54=1,IF(ISBLANK('Data-Qtr8'!I53),"",(COUNTIF('Data-Qtr8'!I53,"Yes")+(0.1*COUNTIF('Data-Qtr8'!I53,"N/A")))),"")</f>
        <v/>
      </c>
      <c r="J54" s="173" t="str">
        <f>IF(M54=1,IF(ISBLANK('Data-Qtr8'!J53),"",(COUNTIF('Data-Qtr8'!J53,"Yes")+(0.1*COUNTIF('Data-Qtr8'!J53,"N/A")))),"")</f>
        <v/>
      </c>
      <c r="K54" s="174" t="str">
        <f>IF(M54=1,IF(ISBLANK('Data-Qtr8'!K53),"",(COUNTIF('Data-Qtr8'!K53,"Yes")+(0.1*COUNTIF('Data-Qtr8'!K53,"N/A")))),"")</f>
        <v/>
      </c>
      <c r="L54" s="119">
        <f>COUNTIF('Data-Qtr8'!C53:K53,"")</f>
        <v>9</v>
      </c>
      <c r="M54" s="74">
        <f>IF('Data-Qtr8'!R53,"",IF(L54&lt;9,1,0))</f>
        <v>0</v>
      </c>
      <c r="N54" s="74">
        <f t="shared" si="0"/>
        <v>0</v>
      </c>
      <c r="O54" s="159">
        <f t="shared" si="1"/>
        <v>0</v>
      </c>
      <c r="P54" s="18">
        <f t="shared" si="2"/>
        <v>0</v>
      </c>
      <c r="Q54" s="74">
        <f t="shared" si="3"/>
        <v>0</v>
      </c>
      <c r="R54" s="40">
        <f t="shared" si="4"/>
        <v>0</v>
      </c>
      <c r="S54" s="18">
        <f t="shared" si="5"/>
        <v>0</v>
      </c>
      <c r="T54" s="40">
        <f t="shared" si="6"/>
        <v>0</v>
      </c>
      <c r="U54" s="18">
        <f t="shared" si="7"/>
        <v>0</v>
      </c>
      <c r="V54" s="40">
        <f t="shared" si="8"/>
        <v>0</v>
      </c>
      <c r="W54" s="18">
        <f t="shared" si="9"/>
        <v>0</v>
      </c>
    </row>
    <row r="55" spans="2:23" ht="15" thickBot="1" x14ac:dyDescent="0.35">
      <c r="B55" s="40">
        <v>40</v>
      </c>
      <c r="C55" s="172" t="str">
        <f>IF(M55=1,IF('Data-Qtr8'!C54="","",(COUNTIF('Data-Qtr8'!C54,"Yes")+(0.1*COUNTIF('Data-Qtr8'!C54,"N/A")))),"")</f>
        <v/>
      </c>
      <c r="D55" s="172" t="str">
        <f>IF(M55=1,IF(ISBLANK('Data-Qtr8'!D54),"",(COUNTIF('Data-Qtr8'!D54,"Yes")+(0.1*COUNTIF('Data-Qtr8'!D54,"N/A")))),"")</f>
        <v/>
      </c>
      <c r="E55" s="172" t="str">
        <f>IF(M55=1,IF(ISBLANK('Data-Qtr8'!E54),"",(10*COUNTIF('Data-Qtr8'!E54,"Yes, nominated to self-administer")+COUNTIF('Data-Qtr8'!E54,"Yes, nominated NOT to self-administer"))),"")</f>
        <v/>
      </c>
      <c r="F55" s="172" t="str">
        <f>IF(M55=1,IF(ISBLANK('Data-Qtr8'!F54),"",(10*COUNTIF('Data-Qtr8'!F54,"Yes, reported difficulty swallowing medicines")+COUNTIF('Data-Qtr8'!F54,"Yes, reported NO difficulty swallowing medicines"))),"")</f>
        <v/>
      </c>
      <c r="G55" s="168" t="str">
        <f>IF(M55=1,IF('Data-Qtr8'!P54,0.1,IF(ISBLANK('Data-Qtr8'!G54),"",(COUNTIF('Data-Qtr8'!G54,"Yes")+(0.1*COUNTIF('Data-Qtr8'!G54,"N/A"))))),"")</f>
        <v/>
      </c>
      <c r="H55" s="169" t="str">
        <f>IF(M55=1,IF('Data-Qtr8'!Q54,0.1,IF(ISBLANK('Data-Qtr8'!H54),"",((COUNTIF('Data-Qtr8'!H54,"Yes")+(0.1*COUNTIF('Data-Qtr8'!H54,"N/A")))))),"")</f>
        <v/>
      </c>
      <c r="I55" s="173" t="str">
        <f>IF(M55=1,IF(ISBLANK('Data-Qtr8'!I54),"",(COUNTIF('Data-Qtr8'!I54,"Yes")+(0.1*COUNTIF('Data-Qtr8'!I54,"N/A")))),"")</f>
        <v/>
      </c>
      <c r="J55" s="173" t="str">
        <f>IF(M55=1,IF(ISBLANK('Data-Qtr8'!J54),"",(COUNTIF('Data-Qtr8'!J54,"Yes")+(0.1*COUNTIF('Data-Qtr8'!J54,"N/A")))),"")</f>
        <v/>
      </c>
      <c r="K55" s="174" t="str">
        <f>IF(M55=1,IF(ISBLANK('Data-Qtr8'!K54),"",(COUNTIF('Data-Qtr8'!K54,"Yes")+(0.1*COUNTIF('Data-Qtr8'!K54,"N/A")))),"")</f>
        <v/>
      </c>
      <c r="L55" s="119">
        <f>COUNTIF('Data-Qtr8'!C54:K54,"")</f>
        <v>9</v>
      </c>
      <c r="M55" s="74">
        <f>IF('Data-Qtr8'!R54,"",IF(L55&lt;9,1,0))</f>
        <v>0</v>
      </c>
      <c r="N55" s="74">
        <f t="shared" si="0"/>
        <v>0</v>
      </c>
      <c r="O55" s="159">
        <f t="shared" si="1"/>
        <v>0</v>
      </c>
      <c r="P55" s="18">
        <f t="shared" si="2"/>
        <v>0</v>
      </c>
      <c r="Q55" s="74">
        <f t="shared" si="3"/>
        <v>0</v>
      </c>
      <c r="R55" s="40">
        <f t="shared" si="4"/>
        <v>0</v>
      </c>
      <c r="S55" s="18">
        <f t="shared" si="5"/>
        <v>0</v>
      </c>
      <c r="T55" s="40">
        <f t="shared" si="6"/>
        <v>0</v>
      </c>
      <c r="U55" s="18">
        <f t="shared" si="7"/>
        <v>0</v>
      </c>
      <c r="V55" s="40">
        <f t="shared" si="8"/>
        <v>0</v>
      </c>
      <c r="W55" s="18">
        <f t="shared" si="9"/>
        <v>0</v>
      </c>
    </row>
    <row r="56" spans="2:23" x14ac:dyDescent="0.3">
      <c r="B56" s="48">
        <v>41</v>
      </c>
      <c r="C56" s="172" t="str">
        <f>IF(M56=1,IF('Data-Qtr8'!C55="","",(COUNTIF('Data-Qtr8'!C55,"Yes")+(0.1*COUNTIF('Data-Qtr8'!C55,"N/A")))),"")</f>
        <v/>
      </c>
      <c r="D56" s="172" t="str">
        <f>IF(M56=1,IF(ISBLANK('Data-Qtr8'!D55),"",(COUNTIF('Data-Qtr8'!D55,"Yes")+(0.1*COUNTIF('Data-Qtr8'!D55,"N/A")))),"")</f>
        <v/>
      </c>
      <c r="E56" s="172" t="str">
        <f>IF(M56=1,IF(ISBLANK('Data-Qtr8'!E55),"",(10*COUNTIF('Data-Qtr8'!E55,"Yes, nominated to self-administer")+COUNTIF('Data-Qtr8'!E55,"Yes, nominated NOT to self-administer"))),"")</f>
        <v/>
      </c>
      <c r="F56" s="172" t="str">
        <f>IF(M56=1,IF(ISBLANK('Data-Qtr8'!F55),"",(10*COUNTIF('Data-Qtr8'!F55,"Yes, reported difficulty swallowing medicines")+COUNTIF('Data-Qtr8'!F55,"Yes, reported NO difficulty swallowing medicines"))),"")</f>
        <v/>
      </c>
      <c r="G56" s="168" t="str">
        <f>IF(M56=1,IF('Data-Qtr8'!P55,0.1,IF(ISBLANK('Data-Qtr8'!G55),"",(COUNTIF('Data-Qtr8'!G55,"Yes")+(0.1*COUNTIF('Data-Qtr8'!G55,"N/A"))))),"")</f>
        <v/>
      </c>
      <c r="H56" s="169" t="str">
        <f>IF(M56=1,IF('Data-Qtr8'!Q55,0.1,IF(ISBLANK('Data-Qtr8'!H55),"",((COUNTIF('Data-Qtr8'!H55,"Yes")+(0.1*COUNTIF('Data-Qtr8'!H55,"N/A")))))),"")</f>
        <v/>
      </c>
      <c r="I56" s="173" t="str">
        <f>IF(M56=1,IF(ISBLANK('Data-Qtr8'!I55),"",(COUNTIF('Data-Qtr8'!I55,"Yes")+(0.1*COUNTIF('Data-Qtr8'!I55,"N/A")))),"")</f>
        <v/>
      </c>
      <c r="J56" s="173" t="str">
        <f>IF(M56=1,IF(ISBLANK('Data-Qtr8'!J55),"",(COUNTIF('Data-Qtr8'!J55,"Yes")+(0.1*COUNTIF('Data-Qtr8'!J55,"N/A")))),"")</f>
        <v/>
      </c>
      <c r="K56" s="174" t="str">
        <f>IF(M56=1,IF(ISBLANK('Data-Qtr8'!K55),"",(COUNTIF('Data-Qtr8'!K55,"Yes")+(0.1*COUNTIF('Data-Qtr8'!K55,"N/A")))),"")</f>
        <v/>
      </c>
      <c r="L56" s="148">
        <f>COUNTIF('Data-Qtr8'!C55:K55,"")</f>
        <v>9</v>
      </c>
      <c r="M56" s="74">
        <f>IF('Data-Qtr8'!R55,"",IF(L56&lt;9,1,0))</f>
        <v>0</v>
      </c>
      <c r="N56" s="74">
        <f t="shared" si="0"/>
        <v>0</v>
      </c>
      <c r="O56" s="159">
        <f t="shared" si="1"/>
        <v>0</v>
      </c>
      <c r="P56" s="18">
        <f t="shared" si="2"/>
        <v>0</v>
      </c>
      <c r="Q56" s="74">
        <f t="shared" si="3"/>
        <v>0</v>
      </c>
      <c r="R56" s="40">
        <f t="shared" si="4"/>
        <v>0</v>
      </c>
      <c r="S56" s="18">
        <f t="shared" si="5"/>
        <v>0</v>
      </c>
      <c r="T56" s="40">
        <f t="shared" si="6"/>
        <v>0</v>
      </c>
      <c r="U56" s="18">
        <f t="shared" si="7"/>
        <v>0</v>
      </c>
      <c r="V56" s="40">
        <f t="shared" si="8"/>
        <v>0</v>
      </c>
      <c r="W56" s="18">
        <f t="shared" si="9"/>
        <v>0</v>
      </c>
    </row>
    <row r="57" spans="2:23" x14ac:dyDescent="0.3">
      <c r="B57" s="40">
        <v>42</v>
      </c>
      <c r="C57" s="172" t="str">
        <f>IF(M57=1,IF('Data-Qtr8'!C56="","",(COUNTIF('Data-Qtr8'!C56,"Yes")+(0.1*COUNTIF('Data-Qtr8'!C56,"N/A")))),"")</f>
        <v/>
      </c>
      <c r="D57" s="172" t="str">
        <f>IF(M57=1,IF(ISBLANK('Data-Qtr8'!D56),"",(COUNTIF('Data-Qtr8'!D56,"Yes")+(0.1*COUNTIF('Data-Qtr8'!D56,"N/A")))),"")</f>
        <v/>
      </c>
      <c r="E57" s="172" t="str">
        <f>IF(M57=1,IF(ISBLANK('Data-Qtr8'!E56),"",(10*COUNTIF('Data-Qtr8'!E56,"Yes, nominated to self-administer")+COUNTIF('Data-Qtr8'!E56,"Yes, nominated NOT to self-administer"))),"")</f>
        <v/>
      </c>
      <c r="F57" s="172" t="str">
        <f>IF(M57=1,IF(ISBLANK('Data-Qtr8'!F56),"",(10*COUNTIF('Data-Qtr8'!F56,"Yes, reported difficulty swallowing medicines")+COUNTIF('Data-Qtr8'!F56,"Yes, reported NO difficulty swallowing medicines"))),"")</f>
        <v/>
      </c>
      <c r="G57" s="168" t="str">
        <f>IF(M57=1,IF('Data-Qtr8'!P56,0.1,IF(ISBLANK('Data-Qtr8'!G56),"",(COUNTIF('Data-Qtr8'!G56,"Yes")+(0.1*COUNTIF('Data-Qtr8'!G56,"N/A"))))),"")</f>
        <v/>
      </c>
      <c r="H57" s="169" t="str">
        <f>IF(M57=1,IF('Data-Qtr8'!Q56,0.1,IF(ISBLANK('Data-Qtr8'!H56),"",((COUNTIF('Data-Qtr8'!H56,"Yes")+(0.1*COUNTIF('Data-Qtr8'!H56,"N/A")))))),"")</f>
        <v/>
      </c>
      <c r="I57" s="173" t="str">
        <f>IF(M57=1,IF(ISBLANK('Data-Qtr8'!I56),"",(COUNTIF('Data-Qtr8'!I56,"Yes")+(0.1*COUNTIF('Data-Qtr8'!I56,"N/A")))),"")</f>
        <v/>
      </c>
      <c r="J57" s="173" t="str">
        <f>IF(M57=1,IF(ISBLANK('Data-Qtr8'!J56),"",(COUNTIF('Data-Qtr8'!J56,"Yes")+(0.1*COUNTIF('Data-Qtr8'!J56,"N/A")))),"")</f>
        <v/>
      </c>
      <c r="K57" s="174" t="str">
        <f>IF(M57=1,IF(ISBLANK('Data-Qtr8'!K56),"",(COUNTIF('Data-Qtr8'!K56,"Yes")+(0.1*COUNTIF('Data-Qtr8'!K56,"N/A")))),"")</f>
        <v/>
      </c>
      <c r="L57" s="119">
        <f>COUNTIF('Data-Qtr8'!C56:K56,"")</f>
        <v>9</v>
      </c>
      <c r="M57" s="74">
        <f>IF('Data-Qtr8'!R56,"",IF(L57&lt;9,1,0))</f>
        <v>0</v>
      </c>
      <c r="N57" s="74">
        <f t="shared" si="0"/>
        <v>0</v>
      </c>
      <c r="O57" s="159">
        <f t="shared" si="1"/>
        <v>0</v>
      </c>
      <c r="P57" s="18">
        <f t="shared" si="2"/>
        <v>0</v>
      </c>
      <c r="Q57" s="74">
        <f t="shared" si="3"/>
        <v>0</v>
      </c>
      <c r="R57" s="40">
        <f t="shared" si="4"/>
        <v>0</v>
      </c>
      <c r="S57" s="18">
        <f t="shared" si="5"/>
        <v>0</v>
      </c>
      <c r="T57" s="40">
        <f t="shared" si="6"/>
        <v>0</v>
      </c>
      <c r="U57" s="18">
        <f t="shared" si="7"/>
        <v>0</v>
      </c>
      <c r="V57" s="40">
        <f t="shared" si="8"/>
        <v>0</v>
      </c>
      <c r="W57" s="18">
        <f t="shared" si="9"/>
        <v>0</v>
      </c>
    </row>
    <row r="58" spans="2:23" x14ac:dyDescent="0.3">
      <c r="B58" s="40">
        <v>43</v>
      </c>
      <c r="C58" s="172" t="str">
        <f>IF(M58=1,IF('Data-Qtr8'!C57="","",(COUNTIF('Data-Qtr8'!C57,"Yes")+(0.1*COUNTIF('Data-Qtr8'!C57,"N/A")))),"")</f>
        <v/>
      </c>
      <c r="D58" s="172" t="str">
        <f>IF(M58=1,IF(ISBLANK('Data-Qtr8'!D57),"",(COUNTIF('Data-Qtr8'!D57,"Yes")+(0.1*COUNTIF('Data-Qtr8'!D57,"N/A")))),"")</f>
        <v/>
      </c>
      <c r="E58" s="172" t="str">
        <f>IF(M58=1,IF(ISBLANK('Data-Qtr8'!E57),"",(10*COUNTIF('Data-Qtr8'!E57,"Yes, nominated to self-administer")+COUNTIF('Data-Qtr8'!E57,"Yes, nominated NOT to self-administer"))),"")</f>
        <v/>
      </c>
      <c r="F58" s="172" t="str">
        <f>IF(M58=1,IF(ISBLANK('Data-Qtr8'!F57),"",(10*COUNTIF('Data-Qtr8'!F57,"Yes, reported difficulty swallowing medicines")+COUNTIF('Data-Qtr8'!F57,"Yes, reported NO difficulty swallowing medicines"))),"")</f>
        <v/>
      </c>
      <c r="G58" s="168" t="str">
        <f>IF(M58=1,IF('Data-Qtr8'!P57,0.1,IF(ISBLANK('Data-Qtr8'!G57),"",(COUNTIF('Data-Qtr8'!G57,"Yes")+(0.1*COUNTIF('Data-Qtr8'!G57,"N/A"))))),"")</f>
        <v/>
      </c>
      <c r="H58" s="169" t="str">
        <f>IF(M58=1,IF('Data-Qtr8'!Q57,0.1,IF(ISBLANK('Data-Qtr8'!H57),"",((COUNTIF('Data-Qtr8'!H57,"Yes")+(0.1*COUNTIF('Data-Qtr8'!H57,"N/A")))))),"")</f>
        <v/>
      </c>
      <c r="I58" s="173" t="str">
        <f>IF(M58=1,IF(ISBLANK('Data-Qtr8'!I57),"",(COUNTIF('Data-Qtr8'!I57,"Yes")+(0.1*COUNTIF('Data-Qtr8'!I57,"N/A")))),"")</f>
        <v/>
      </c>
      <c r="J58" s="173" t="str">
        <f>IF(M58=1,IF(ISBLANK('Data-Qtr8'!J57),"",(COUNTIF('Data-Qtr8'!J57,"Yes")+(0.1*COUNTIF('Data-Qtr8'!J57,"N/A")))),"")</f>
        <v/>
      </c>
      <c r="K58" s="174" t="str">
        <f>IF(M58=1,IF(ISBLANK('Data-Qtr8'!K57),"",(COUNTIF('Data-Qtr8'!K57,"Yes")+(0.1*COUNTIF('Data-Qtr8'!K57,"N/A")))),"")</f>
        <v/>
      </c>
      <c r="L58" s="119">
        <f>COUNTIF('Data-Qtr8'!C57:K57,"")</f>
        <v>9</v>
      </c>
      <c r="M58" s="74">
        <f>IF('Data-Qtr8'!R57,"",IF(L58&lt;9,1,0))</f>
        <v>0</v>
      </c>
      <c r="N58" s="74">
        <f t="shared" si="0"/>
        <v>0</v>
      </c>
      <c r="O58" s="159">
        <f t="shared" si="1"/>
        <v>0</v>
      </c>
      <c r="P58" s="18">
        <f t="shared" si="2"/>
        <v>0</v>
      </c>
      <c r="Q58" s="74">
        <f t="shared" si="3"/>
        <v>0</v>
      </c>
      <c r="R58" s="40">
        <f t="shared" si="4"/>
        <v>0</v>
      </c>
      <c r="S58" s="18">
        <f t="shared" si="5"/>
        <v>0</v>
      </c>
      <c r="T58" s="40">
        <f t="shared" si="6"/>
        <v>0</v>
      </c>
      <c r="U58" s="18">
        <f t="shared" si="7"/>
        <v>0</v>
      </c>
      <c r="V58" s="40">
        <f t="shared" si="8"/>
        <v>0</v>
      </c>
      <c r="W58" s="18">
        <f t="shared" si="9"/>
        <v>0</v>
      </c>
    </row>
    <row r="59" spans="2:23" x14ac:dyDescent="0.3">
      <c r="B59" s="40">
        <v>44</v>
      </c>
      <c r="C59" s="172" t="str">
        <f>IF(M59=1,IF('Data-Qtr8'!C58="","",(COUNTIF('Data-Qtr8'!C58,"Yes")+(0.1*COUNTIF('Data-Qtr8'!C58,"N/A")))),"")</f>
        <v/>
      </c>
      <c r="D59" s="172" t="str">
        <f>IF(M59=1,IF(ISBLANK('Data-Qtr8'!D58),"",(COUNTIF('Data-Qtr8'!D58,"Yes")+(0.1*COUNTIF('Data-Qtr8'!D58,"N/A")))),"")</f>
        <v/>
      </c>
      <c r="E59" s="172" t="str">
        <f>IF(M59=1,IF(ISBLANK('Data-Qtr8'!E58),"",(10*COUNTIF('Data-Qtr8'!E58,"Yes, nominated to self-administer")+COUNTIF('Data-Qtr8'!E58,"Yes, nominated NOT to self-administer"))),"")</f>
        <v/>
      </c>
      <c r="F59" s="172" t="str">
        <f>IF(M59=1,IF(ISBLANK('Data-Qtr8'!F58),"",(10*COUNTIF('Data-Qtr8'!F58,"Yes, reported difficulty swallowing medicines")+COUNTIF('Data-Qtr8'!F58,"Yes, reported NO difficulty swallowing medicines"))),"")</f>
        <v/>
      </c>
      <c r="G59" s="168" t="str">
        <f>IF(M59=1,IF('Data-Qtr8'!P58,0.1,IF(ISBLANK('Data-Qtr8'!G58),"",(COUNTIF('Data-Qtr8'!G58,"Yes")+(0.1*COUNTIF('Data-Qtr8'!G58,"N/A"))))),"")</f>
        <v/>
      </c>
      <c r="H59" s="169" t="str">
        <f>IF(M59=1,IF('Data-Qtr8'!Q58,0.1,IF(ISBLANK('Data-Qtr8'!H58),"",((COUNTIF('Data-Qtr8'!H58,"Yes")+(0.1*COUNTIF('Data-Qtr8'!H58,"N/A")))))),"")</f>
        <v/>
      </c>
      <c r="I59" s="173" t="str">
        <f>IF(M59=1,IF(ISBLANK('Data-Qtr8'!I58),"",(COUNTIF('Data-Qtr8'!I58,"Yes")+(0.1*COUNTIF('Data-Qtr8'!I58,"N/A")))),"")</f>
        <v/>
      </c>
      <c r="J59" s="173" t="str">
        <f>IF(M59=1,IF(ISBLANK('Data-Qtr8'!J58),"",(COUNTIF('Data-Qtr8'!J58,"Yes")+(0.1*COUNTIF('Data-Qtr8'!J58,"N/A")))),"")</f>
        <v/>
      </c>
      <c r="K59" s="174" t="str">
        <f>IF(M59=1,IF(ISBLANK('Data-Qtr8'!K58),"",(COUNTIF('Data-Qtr8'!K58,"Yes")+(0.1*COUNTIF('Data-Qtr8'!K58,"N/A")))),"")</f>
        <v/>
      </c>
      <c r="L59" s="119">
        <f>COUNTIF('Data-Qtr8'!C58:K58,"")</f>
        <v>9</v>
      </c>
      <c r="M59" s="74">
        <f>IF('Data-Qtr8'!R58,"",IF(L59&lt;9,1,0))</f>
        <v>0</v>
      </c>
      <c r="N59" s="74">
        <f t="shared" si="0"/>
        <v>0</v>
      </c>
      <c r="O59" s="159">
        <f t="shared" si="1"/>
        <v>0</v>
      </c>
      <c r="P59" s="18">
        <f t="shared" si="2"/>
        <v>0</v>
      </c>
      <c r="Q59" s="74">
        <f t="shared" si="3"/>
        <v>0</v>
      </c>
      <c r="R59" s="40">
        <f t="shared" si="4"/>
        <v>0</v>
      </c>
      <c r="S59" s="18">
        <f t="shared" si="5"/>
        <v>0</v>
      </c>
      <c r="T59" s="40">
        <f t="shared" si="6"/>
        <v>0</v>
      </c>
      <c r="U59" s="18">
        <f t="shared" si="7"/>
        <v>0</v>
      </c>
      <c r="V59" s="40">
        <f t="shared" si="8"/>
        <v>0</v>
      </c>
      <c r="W59" s="18">
        <f t="shared" si="9"/>
        <v>0</v>
      </c>
    </row>
    <row r="60" spans="2:23" x14ac:dyDescent="0.3">
      <c r="B60" s="40">
        <v>45</v>
      </c>
      <c r="C60" s="172" t="str">
        <f>IF(M60=1,IF('Data-Qtr8'!C59="","",(COUNTIF('Data-Qtr8'!C59,"Yes")+(0.1*COUNTIF('Data-Qtr8'!C59,"N/A")))),"")</f>
        <v/>
      </c>
      <c r="D60" s="172" t="str">
        <f>IF(M60=1,IF(ISBLANK('Data-Qtr8'!D59),"",(COUNTIF('Data-Qtr8'!D59,"Yes")+(0.1*COUNTIF('Data-Qtr8'!D59,"N/A")))),"")</f>
        <v/>
      </c>
      <c r="E60" s="172" t="str">
        <f>IF(M60=1,IF(ISBLANK('Data-Qtr8'!E59),"",(10*COUNTIF('Data-Qtr8'!E59,"Yes, nominated to self-administer")+COUNTIF('Data-Qtr8'!E59,"Yes, nominated NOT to self-administer"))),"")</f>
        <v/>
      </c>
      <c r="F60" s="172" t="str">
        <f>IF(M60=1,IF(ISBLANK('Data-Qtr8'!F59),"",(10*COUNTIF('Data-Qtr8'!F59,"Yes, reported difficulty swallowing medicines")+COUNTIF('Data-Qtr8'!F59,"Yes, reported NO difficulty swallowing medicines"))),"")</f>
        <v/>
      </c>
      <c r="G60" s="168" t="str">
        <f>IF(M60=1,IF('Data-Qtr8'!P59,0.1,IF(ISBLANK('Data-Qtr8'!G59),"",(COUNTIF('Data-Qtr8'!G59,"Yes")+(0.1*COUNTIF('Data-Qtr8'!G59,"N/A"))))),"")</f>
        <v/>
      </c>
      <c r="H60" s="169" t="str">
        <f>IF(M60=1,IF('Data-Qtr8'!Q59,0.1,IF(ISBLANK('Data-Qtr8'!H59),"",((COUNTIF('Data-Qtr8'!H59,"Yes")+(0.1*COUNTIF('Data-Qtr8'!H59,"N/A")))))),"")</f>
        <v/>
      </c>
      <c r="I60" s="173" t="str">
        <f>IF(M60=1,IF(ISBLANK('Data-Qtr8'!I59),"",(COUNTIF('Data-Qtr8'!I59,"Yes")+(0.1*COUNTIF('Data-Qtr8'!I59,"N/A")))),"")</f>
        <v/>
      </c>
      <c r="J60" s="173" t="str">
        <f>IF(M60=1,IF(ISBLANK('Data-Qtr8'!J59),"",(COUNTIF('Data-Qtr8'!J59,"Yes")+(0.1*COUNTIF('Data-Qtr8'!J59,"N/A")))),"")</f>
        <v/>
      </c>
      <c r="K60" s="174" t="str">
        <f>IF(M60=1,IF(ISBLANK('Data-Qtr8'!K59),"",(COUNTIF('Data-Qtr8'!K59,"Yes")+(0.1*COUNTIF('Data-Qtr8'!K59,"N/A")))),"")</f>
        <v/>
      </c>
      <c r="L60" s="119">
        <f>COUNTIF('Data-Qtr8'!C59:K59,"")</f>
        <v>9</v>
      </c>
      <c r="M60" s="74">
        <f>IF('Data-Qtr8'!R59,"",IF(L60&lt;9,1,0))</f>
        <v>0</v>
      </c>
      <c r="N60" s="74">
        <f t="shared" si="0"/>
        <v>0</v>
      </c>
      <c r="O60" s="159">
        <f t="shared" si="1"/>
        <v>0</v>
      </c>
      <c r="P60" s="18">
        <f t="shared" si="2"/>
        <v>0</v>
      </c>
      <c r="Q60" s="74">
        <f t="shared" si="3"/>
        <v>0</v>
      </c>
      <c r="R60" s="40">
        <f t="shared" si="4"/>
        <v>0</v>
      </c>
      <c r="S60" s="18">
        <f t="shared" si="5"/>
        <v>0</v>
      </c>
      <c r="T60" s="40">
        <f t="shared" si="6"/>
        <v>0</v>
      </c>
      <c r="U60" s="18">
        <f t="shared" si="7"/>
        <v>0</v>
      </c>
      <c r="V60" s="40">
        <f t="shared" si="8"/>
        <v>0</v>
      </c>
      <c r="W60" s="18">
        <f t="shared" si="9"/>
        <v>0</v>
      </c>
    </row>
    <row r="61" spans="2:23" x14ac:dyDescent="0.3">
      <c r="B61" s="40">
        <v>46</v>
      </c>
      <c r="C61" s="172" t="str">
        <f>IF(M61=1,IF('Data-Qtr8'!C60="","",(COUNTIF('Data-Qtr8'!C60,"Yes")+(0.1*COUNTIF('Data-Qtr8'!C60,"N/A")))),"")</f>
        <v/>
      </c>
      <c r="D61" s="172" t="str">
        <f>IF(M61=1,IF(ISBLANK('Data-Qtr8'!D60),"",(COUNTIF('Data-Qtr8'!D60,"Yes")+(0.1*COUNTIF('Data-Qtr8'!D60,"N/A")))),"")</f>
        <v/>
      </c>
      <c r="E61" s="172" t="str">
        <f>IF(M61=1,IF(ISBLANK('Data-Qtr8'!E60),"",(10*COUNTIF('Data-Qtr8'!E60,"Yes, nominated to self-administer")+COUNTIF('Data-Qtr8'!E60,"Yes, nominated NOT to self-administer"))),"")</f>
        <v/>
      </c>
      <c r="F61" s="172" t="str">
        <f>IF(M61=1,IF(ISBLANK('Data-Qtr8'!F60),"",(10*COUNTIF('Data-Qtr8'!F60,"Yes, reported difficulty swallowing medicines")+COUNTIF('Data-Qtr8'!F60,"Yes, reported NO difficulty swallowing medicines"))),"")</f>
        <v/>
      </c>
      <c r="G61" s="168" t="str">
        <f>IF(M61=1,IF('Data-Qtr8'!P60,0.1,IF(ISBLANK('Data-Qtr8'!G60),"",(COUNTIF('Data-Qtr8'!G60,"Yes")+(0.1*COUNTIF('Data-Qtr8'!G60,"N/A"))))),"")</f>
        <v/>
      </c>
      <c r="H61" s="169" t="str">
        <f>IF(M61=1,IF('Data-Qtr8'!Q60,0.1,IF(ISBLANK('Data-Qtr8'!H60),"",((COUNTIF('Data-Qtr8'!H60,"Yes")+(0.1*COUNTIF('Data-Qtr8'!H60,"N/A")))))),"")</f>
        <v/>
      </c>
      <c r="I61" s="173" t="str">
        <f>IF(M61=1,IF(ISBLANK('Data-Qtr8'!I60),"",(COUNTIF('Data-Qtr8'!I60,"Yes")+(0.1*COUNTIF('Data-Qtr8'!I60,"N/A")))),"")</f>
        <v/>
      </c>
      <c r="J61" s="173" t="str">
        <f>IF(M61=1,IF(ISBLANK('Data-Qtr8'!J60),"",(COUNTIF('Data-Qtr8'!J60,"Yes")+(0.1*COUNTIF('Data-Qtr8'!J60,"N/A")))),"")</f>
        <v/>
      </c>
      <c r="K61" s="174" t="str">
        <f>IF(M61=1,IF(ISBLANK('Data-Qtr8'!K60),"",(COUNTIF('Data-Qtr8'!K60,"Yes")+(0.1*COUNTIF('Data-Qtr8'!K60,"N/A")))),"")</f>
        <v/>
      </c>
      <c r="L61" s="119">
        <f>COUNTIF('Data-Qtr8'!C60:K60,"")</f>
        <v>9</v>
      </c>
      <c r="M61" s="74">
        <f>IF('Data-Qtr8'!R60,"",IF(L61&lt;9,1,0))</f>
        <v>0</v>
      </c>
      <c r="N61" s="74">
        <f t="shared" si="0"/>
        <v>0</v>
      </c>
      <c r="O61" s="159">
        <f t="shared" si="1"/>
        <v>0</v>
      </c>
      <c r="P61" s="18">
        <f t="shared" si="2"/>
        <v>0</v>
      </c>
      <c r="Q61" s="74">
        <f t="shared" si="3"/>
        <v>0</v>
      </c>
      <c r="R61" s="40">
        <f t="shared" si="4"/>
        <v>0</v>
      </c>
      <c r="S61" s="18">
        <f t="shared" si="5"/>
        <v>0</v>
      </c>
      <c r="T61" s="40">
        <f t="shared" si="6"/>
        <v>0</v>
      </c>
      <c r="U61" s="18">
        <f t="shared" si="7"/>
        <v>0</v>
      </c>
      <c r="V61" s="40">
        <f t="shared" si="8"/>
        <v>0</v>
      </c>
      <c r="W61" s="18">
        <f t="shared" si="9"/>
        <v>0</v>
      </c>
    </row>
    <row r="62" spans="2:23" x14ac:dyDescent="0.3">
      <c r="B62" s="40">
        <v>47</v>
      </c>
      <c r="C62" s="172" t="str">
        <f>IF(M62=1,IF('Data-Qtr8'!C61="","",(COUNTIF('Data-Qtr8'!C61,"Yes")+(0.1*COUNTIF('Data-Qtr8'!C61,"N/A")))),"")</f>
        <v/>
      </c>
      <c r="D62" s="172" t="str">
        <f>IF(M62=1,IF(ISBLANK('Data-Qtr8'!D61),"",(COUNTIF('Data-Qtr8'!D61,"Yes")+(0.1*COUNTIF('Data-Qtr8'!D61,"N/A")))),"")</f>
        <v/>
      </c>
      <c r="E62" s="172" t="str">
        <f>IF(M62=1,IF(ISBLANK('Data-Qtr8'!E61),"",(10*COUNTIF('Data-Qtr8'!E61,"Yes, nominated to self-administer")+COUNTIF('Data-Qtr8'!E61,"Yes, nominated NOT to self-administer"))),"")</f>
        <v/>
      </c>
      <c r="F62" s="172" t="str">
        <f>IF(M62=1,IF(ISBLANK('Data-Qtr8'!F61),"",(10*COUNTIF('Data-Qtr8'!F61,"Yes, reported difficulty swallowing medicines")+COUNTIF('Data-Qtr8'!F61,"Yes, reported NO difficulty swallowing medicines"))),"")</f>
        <v/>
      </c>
      <c r="G62" s="168" t="str">
        <f>IF(M62=1,IF('Data-Qtr8'!P61,0.1,IF(ISBLANK('Data-Qtr8'!G61),"",(COUNTIF('Data-Qtr8'!G61,"Yes")+(0.1*COUNTIF('Data-Qtr8'!G61,"N/A"))))),"")</f>
        <v/>
      </c>
      <c r="H62" s="169" t="str">
        <f>IF(M62=1,IF('Data-Qtr8'!Q61,0.1,IF(ISBLANK('Data-Qtr8'!H61),"",((COUNTIF('Data-Qtr8'!H61,"Yes")+(0.1*COUNTIF('Data-Qtr8'!H61,"N/A")))))),"")</f>
        <v/>
      </c>
      <c r="I62" s="173" t="str">
        <f>IF(M62=1,IF(ISBLANK('Data-Qtr8'!I61),"",(COUNTIF('Data-Qtr8'!I61,"Yes")+(0.1*COUNTIF('Data-Qtr8'!I61,"N/A")))),"")</f>
        <v/>
      </c>
      <c r="J62" s="173" t="str">
        <f>IF(M62=1,IF(ISBLANK('Data-Qtr8'!J61),"",(COUNTIF('Data-Qtr8'!J61,"Yes")+(0.1*COUNTIF('Data-Qtr8'!J61,"N/A")))),"")</f>
        <v/>
      </c>
      <c r="K62" s="174" t="str">
        <f>IF(M62=1,IF(ISBLANK('Data-Qtr8'!K61),"",(COUNTIF('Data-Qtr8'!K61,"Yes")+(0.1*COUNTIF('Data-Qtr8'!K61,"N/A")))),"")</f>
        <v/>
      </c>
      <c r="L62" s="119">
        <f>COUNTIF('Data-Qtr8'!C61:K61,"")</f>
        <v>9</v>
      </c>
      <c r="M62" s="74">
        <f>IF('Data-Qtr8'!R61,"",IF(L62&lt;9,1,0))</f>
        <v>0</v>
      </c>
      <c r="N62" s="74">
        <f t="shared" si="0"/>
        <v>0</v>
      </c>
      <c r="O62" s="159">
        <f t="shared" si="1"/>
        <v>0</v>
      </c>
      <c r="P62" s="18">
        <f t="shared" si="2"/>
        <v>0</v>
      </c>
      <c r="Q62" s="74">
        <f t="shared" si="3"/>
        <v>0</v>
      </c>
      <c r="R62" s="40">
        <f t="shared" si="4"/>
        <v>0</v>
      </c>
      <c r="S62" s="18">
        <f t="shared" si="5"/>
        <v>0</v>
      </c>
      <c r="T62" s="40">
        <f t="shared" si="6"/>
        <v>0</v>
      </c>
      <c r="U62" s="18">
        <f t="shared" si="7"/>
        <v>0</v>
      </c>
      <c r="V62" s="40">
        <f t="shared" si="8"/>
        <v>0</v>
      </c>
      <c r="W62" s="18">
        <f t="shared" si="9"/>
        <v>0</v>
      </c>
    </row>
    <row r="63" spans="2:23" x14ac:dyDescent="0.3">
      <c r="B63" s="40">
        <v>48</v>
      </c>
      <c r="C63" s="172" t="str">
        <f>IF(M63=1,IF('Data-Qtr8'!C62="","",(COUNTIF('Data-Qtr8'!C62,"Yes")+(0.1*COUNTIF('Data-Qtr8'!C62,"N/A")))),"")</f>
        <v/>
      </c>
      <c r="D63" s="172" t="str">
        <f>IF(M63=1,IF(ISBLANK('Data-Qtr8'!D62),"",(COUNTIF('Data-Qtr8'!D62,"Yes")+(0.1*COUNTIF('Data-Qtr8'!D62,"N/A")))),"")</f>
        <v/>
      </c>
      <c r="E63" s="172" t="str">
        <f>IF(M63=1,IF(ISBLANK('Data-Qtr8'!E62),"",(10*COUNTIF('Data-Qtr8'!E62,"Yes, nominated to self-administer")+COUNTIF('Data-Qtr8'!E62,"Yes, nominated NOT to self-administer"))),"")</f>
        <v/>
      </c>
      <c r="F63" s="172" t="str">
        <f>IF(M63=1,IF(ISBLANK('Data-Qtr8'!F62),"",(10*COUNTIF('Data-Qtr8'!F62,"Yes, reported difficulty swallowing medicines")+COUNTIF('Data-Qtr8'!F62,"Yes, reported NO difficulty swallowing medicines"))),"")</f>
        <v/>
      </c>
      <c r="G63" s="168" t="str">
        <f>IF(M63=1,IF('Data-Qtr8'!P62,0.1,IF(ISBLANK('Data-Qtr8'!G62),"",(COUNTIF('Data-Qtr8'!G62,"Yes")+(0.1*COUNTIF('Data-Qtr8'!G62,"N/A"))))),"")</f>
        <v/>
      </c>
      <c r="H63" s="169" t="str">
        <f>IF(M63=1,IF('Data-Qtr8'!Q62,0.1,IF(ISBLANK('Data-Qtr8'!H62),"",((COUNTIF('Data-Qtr8'!H62,"Yes")+(0.1*COUNTIF('Data-Qtr8'!H62,"N/A")))))),"")</f>
        <v/>
      </c>
      <c r="I63" s="173" t="str">
        <f>IF(M63=1,IF(ISBLANK('Data-Qtr8'!I62),"",(COUNTIF('Data-Qtr8'!I62,"Yes")+(0.1*COUNTIF('Data-Qtr8'!I62,"N/A")))),"")</f>
        <v/>
      </c>
      <c r="J63" s="173" t="str">
        <f>IF(M63=1,IF(ISBLANK('Data-Qtr8'!J62),"",(COUNTIF('Data-Qtr8'!J62,"Yes")+(0.1*COUNTIF('Data-Qtr8'!J62,"N/A")))),"")</f>
        <v/>
      </c>
      <c r="K63" s="174" t="str">
        <f>IF(M63=1,IF(ISBLANK('Data-Qtr8'!K62),"",(COUNTIF('Data-Qtr8'!K62,"Yes")+(0.1*COUNTIF('Data-Qtr8'!K62,"N/A")))),"")</f>
        <v/>
      </c>
      <c r="L63" s="119">
        <f>COUNTIF('Data-Qtr8'!C62:K62,"")</f>
        <v>9</v>
      </c>
      <c r="M63" s="74">
        <f>IF('Data-Qtr8'!R62,"",IF(L63&lt;9,1,0))</f>
        <v>0</v>
      </c>
      <c r="N63" s="74">
        <f t="shared" si="0"/>
        <v>0</v>
      </c>
      <c r="O63" s="159">
        <f t="shared" si="1"/>
        <v>0</v>
      </c>
      <c r="P63" s="18">
        <f t="shared" si="2"/>
        <v>0</v>
      </c>
      <c r="Q63" s="74">
        <f t="shared" si="3"/>
        <v>0</v>
      </c>
      <c r="R63" s="40">
        <f t="shared" si="4"/>
        <v>0</v>
      </c>
      <c r="S63" s="18">
        <f t="shared" si="5"/>
        <v>0</v>
      </c>
      <c r="T63" s="40">
        <f t="shared" si="6"/>
        <v>0</v>
      </c>
      <c r="U63" s="18">
        <f t="shared" si="7"/>
        <v>0</v>
      </c>
      <c r="V63" s="40">
        <f t="shared" si="8"/>
        <v>0</v>
      </c>
      <c r="W63" s="18">
        <f t="shared" si="9"/>
        <v>0</v>
      </c>
    </row>
    <row r="64" spans="2:23" x14ac:dyDescent="0.3">
      <c r="B64" s="40">
        <v>49</v>
      </c>
      <c r="C64" s="172" t="str">
        <f>IF(M64=1,IF('Data-Qtr8'!C63="","",(COUNTIF('Data-Qtr8'!C63,"Yes")+(0.1*COUNTIF('Data-Qtr8'!C63,"N/A")))),"")</f>
        <v/>
      </c>
      <c r="D64" s="172" t="str">
        <f>IF(M64=1,IF(ISBLANK('Data-Qtr8'!D63),"",(COUNTIF('Data-Qtr8'!D63,"Yes")+(0.1*COUNTIF('Data-Qtr8'!D63,"N/A")))),"")</f>
        <v/>
      </c>
      <c r="E64" s="172" t="str">
        <f>IF(M64=1,IF(ISBLANK('Data-Qtr8'!E63),"",(10*COUNTIF('Data-Qtr8'!E63,"Yes, nominated to self-administer")+COUNTIF('Data-Qtr8'!E63,"Yes, nominated NOT to self-administer"))),"")</f>
        <v/>
      </c>
      <c r="F64" s="172" t="str">
        <f>IF(M64=1,IF(ISBLANK('Data-Qtr8'!F63),"",(10*COUNTIF('Data-Qtr8'!F63,"Yes, reported difficulty swallowing medicines")+COUNTIF('Data-Qtr8'!F63,"Yes, reported NO difficulty swallowing medicines"))),"")</f>
        <v/>
      </c>
      <c r="G64" s="168" t="str">
        <f>IF(M64=1,IF('Data-Qtr8'!P63,0.1,IF(ISBLANK('Data-Qtr8'!G63),"",(COUNTIF('Data-Qtr8'!G63,"Yes")+(0.1*COUNTIF('Data-Qtr8'!G63,"N/A"))))),"")</f>
        <v/>
      </c>
      <c r="H64" s="169" t="str">
        <f>IF(M64=1,IF('Data-Qtr8'!Q63,0.1,IF(ISBLANK('Data-Qtr8'!H63),"",((COUNTIF('Data-Qtr8'!H63,"Yes")+(0.1*COUNTIF('Data-Qtr8'!H63,"N/A")))))),"")</f>
        <v/>
      </c>
      <c r="I64" s="173" t="str">
        <f>IF(M64=1,IF(ISBLANK('Data-Qtr8'!I63),"",(COUNTIF('Data-Qtr8'!I63,"Yes")+(0.1*COUNTIF('Data-Qtr8'!I63,"N/A")))),"")</f>
        <v/>
      </c>
      <c r="J64" s="173" t="str">
        <f>IF(M64=1,IF(ISBLANK('Data-Qtr8'!J63),"",(COUNTIF('Data-Qtr8'!J63,"Yes")+(0.1*COUNTIF('Data-Qtr8'!J63,"N/A")))),"")</f>
        <v/>
      </c>
      <c r="K64" s="174" t="str">
        <f>IF(M64=1,IF(ISBLANK('Data-Qtr8'!K63),"",(COUNTIF('Data-Qtr8'!K63,"Yes")+(0.1*COUNTIF('Data-Qtr8'!K63,"N/A")))),"")</f>
        <v/>
      </c>
      <c r="L64" s="119">
        <f>COUNTIF('Data-Qtr8'!C63:K63,"")</f>
        <v>9</v>
      </c>
      <c r="M64" s="74">
        <f>IF('Data-Qtr8'!R63,"",IF(L64&lt;9,1,0))</f>
        <v>0</v>
      </c>
      <c r="N64" s="74">
        <f t="shared" si="0"/>
        <v>0</v>
      </c>
      <c r="O64" s="159">
        <f t="shared" si="1"/>
        <v>0</v>
      </c>
      <c r="P64" s="18">
        <f t="shared" si="2"/>
        <v>0</v>
      </c>
      <c r="Q64" s="74">
        <f t="shared" si="3"/>
        <v>0</v>
      </c>
      <c r="R64" s="40">
        <f t="shared" si="4"/>
        <v>0</v>
      </c>
      <c r="S64" s="18">
        <f t="shared" si="5"/>
        <v>0</v>
      </c>
      <c r="T64" s="40">
        <f t="shared" si="6"/>
        <v>0</v>
      </c>
      <c r="U64" s="18">
        <f t="shared" si="7"/>
        <v>0</v>
      </c>
      <c r="V64" s="40">
        <f t="shared" si="8"/>
        <v>0</v>
      </c>
      <c r="W64" s="18">
        <f t="shared" si="9"/>
        <v>0</v>
      </c>
    </row>
    <row r="65" spans="2:23" ht="15" thickBot="1" x14ac:dyDescent="0.35">
      <c r="B65" s="40">
        <v>50</v>
      </c>
      <c r="C65" s="172" t="str">
        <f>IF(M65=1,IF('Data-Qtr8'!C64="","",(COUNTIF('Data-Qtr8'!C64,"Yes")+(0.1*COUNTIF('Data-Qtr8'!C64,"N/A")))),"")</f>
        <v/>
      </c>
      <c r="D65" s="172" t="str">
        <f>IF(M65=1,IF(ISBLANK('Data-Qtr8'!D64),"",(COUNTIF('Data-Qtr8'!D64,"Yes")+(0.1*COUNTIF('Data-Qtr8'!D64,"N/A")))),"")</f>
        <v/>
      </c>
      <c r="E65" s="172" t="str">
        <f>IF(M65=1,IF(ISBLANK('Data-Qtr8'!E64),"",(10*COUNTIF('Data-Qtr8'!E64,"Yes, nominated to self-administer")+COUNTIF('Data-Qtr8'!E64,"Yes, nominated NOT to self-administer"))),"")</f>
        <v/>
      </c>
      <c r="F65" s="172" t="str">
        <f>IF(M65=1,IF(ISBLANK('Data-Qtr8'!F64),"",(10*COUNTIF('Data-Qtr8'!F64,"Yes, reported difficulty swallowing medicines")+COUNTIF('Data-Qtr8'!F64,"Yes, reported NO difficulty swallowing medicines"))),"")</f>
        <v/>
      </c>
      <c r="G65" s="168" t="str">
        <f>IF(M65=1,IF('Data-Qtr8'!P64,0.1,IF(ISBLANK('Data-Qtr8'!G64),"",(COUNTIF('Data-Qtr8'!G64,"Yes")+(0.1*COUNTIF('Data-Qtr8'!G64,"N/A"))))),"")</f>
        <v/>
      </c>
      <c r="H65" s="169" t="str">
        <f>IF(M65=1,IF('Data-Qtr8'!Q64,0.1,IF(ISBLANK('Data-Qtr8'!H64),"",((COUNTIF('Data-Qtr8'!H64,"Yes")+(0.1*COUNTIF('Data-Qtr8'!H64,"N/A")))))),"")</f>
        <v/>
      </c>
      <c r="I65" s="173" t="str">
        <f>IF(M65=1,IF(ISBLANK('Data-Qtr8'!I64),"",(COUNTIF('Data-Qtr8'!I64,"Yes")+(0.1*COUNTIF('Data-Qtr8'!I64,"N/A")))),"")</f>
        <v/>
      </c>
      <c r="J65" s="173" t="str">
        <f>IF(M65=1,IF(ISBLANK('Data-Qtr8'!J64),"",(COUNTIF('Data-Qtr8'!J64,"Yes")+(0.1*COUNTIF('Data-Qtr8'!J64,"N/A")))),"")</f>
        <v/>
      </c>
      <c r="K65" s="174" t="str">
        <f>IF(M65=1,IF(ISBLANK('Data-Qtr8'!K64),"",(COUNTIF('Data-Qtr8'!K64,"Yes")+(0.1*COUNTIF('Data-Qtr8'!K64,"N/A")))),"")</f>
        <v/>
      </c>
      <c r="L65" s="119">
        <f>COUNTIF('Data-Qtr8'!C64:K64,"")</f>
        <v>9</v>
      </c>
      <c r="M65" s="74">
        <f>IF('Data-Qtr8'!R64,"",IF(L65&lt;9,1,0))</f>
        <v>0</v>
      </c>
      <c r="N65" s="74">
        <f t="shared" si="0"/>
        <v>0</v>
      </c>
      <c r="O65" s="159">
        <f t="shared" si="1"/>
        <v>0</v>
      </c>
      <c r="P65" s="18">
        <f t="shared" si="2"/>
        <v>0</v>
      </c>
      <c r="Q65" s="74">
        <f t="shared" si="3"/>
        <v>0</v>
      </c>
      <c r="R65" s="40">
        <f t="shared" si="4"/>
        <v>0</v>
      </c>
      <c r="S65" s="18">
        <f t="shared" si="5"/>
        <v>0</v>
      </c>
      <c r="T65" s="40">
        <f t="shared" si="6"/>
        <v>0</v>
      </c>
      <c r="U65" s="18">
        <f t="shared" si="7"/>
        <v>0</v>
      </c>
      <c r="V65" s="40">
        <f t="shared" si="8"/>
        <v>0</v>
      </c>
      <c r="W65" s="18">
        <f t="shared" si="9"/>
        <v>0</v>
      </c>
    </row>
    <row r="66" spans="2:23" x14ac:dyDescent="0.3">
      <c r="B66" s="48">
        <v>51</v>
      </c>
      <c r="C66" s="172" t="str">
        <f>IF(M66=1,IF('Data-Qtr8'!C65="","",(COUNTIF('Data-Qtr8'!C65,"Yes")+(0.1*COUNTIF('Data-Qtr8'!C65,"N/A")))),"")</f>
        <v/>
      </c>
      <c r="D66" s="172" t="str">
        <f>IF(M66=1,IF(ISBLANK('Data-Qtr8'!D65),"",(COUNTIF('Data-Qtr8'!D65,"Yes")+(0.1*COUNTIF('Data-Qtr8'!D65,"N/A")))),"")</f>
        <v/>
      </c>
      <c r="E66" s="172" t="str">
        <f>IF(M66=1,IF(ISBLANK('Data-Qtr8'!E65),"",(10*COUNTIF('Data-Qtr8'!E65,"Yes, nominated to self-administer")+COUNTIF('Data-Qtr8'!E65,"Yes, nominated NOT to self-administer"))),"")</f>
        <v/>
      </c>
      <c r="F66" s="172" t="str">
        <f>IF(M66=1,IF(ISBLANK('Data-Qtr8'!F65),"",(10*COUNTIF('Data-Qtr8'!F65,"Yes, reported difficulty swallowing medicines")+COUNTIF('Data-Qtr8'!F65,"Yes, reported NO difficulty swallowing medicines"))),"")</f>
        <v/>
      </c>
      <c r="G66" s="168" t="str">
        <f>IF(M66=1,IF('Data-Qtr8'!P65,0.1,IF(ISBLANK('Data-Qtr8'!G65),"",(COUNTIF('Data-Qtr8'!G65,"Yes")+(0.1*COUNTIF('Data-Qtr8'!G65,"N/A"))))),"")</f>
        <v/>
      </c>
      <c r="H66" s="169" t="str">
        <f>IF(M66=1,IF('Data-Qtr8'!Q65,0.1,IF(ISBLANK('Data-Qtr8'!H65),"",((COUNTIF('Data-Qtr8'!H65,"Yes")+(0.1*COUNTIF('Data-Qtr8'!H65,"N/A")))))),"")</f>
        <v/>
      </c>
      <c r="I66" s="173" t="str">
        <f>IF(M66=1,IF(ISBLANK('Data-Qtr8'!I65),"",(COUNTIF('Data-Qtr8'!I65,"Yes")+(0.1*COUNTIF('Data-Qtr8'!I65,"N/A")))),"")</f>
        <v/>
      </c>
      <c r="J66" s="173" t="str">
        <f>IF(M66=1,IF(ISBLANK('Data-Qtr8'!J65),"",(COUNTIF('Data-Qtr8'!J65,"Yes")+(0.1*COUNTIF('Data-Qtr8'!J65,"N/A")))),"")</f>
        <v/>
      </c>
      <c r="K66" s="174" t="str">
        <f>IF(M66=1,IF(ISBLANK('Data-Qtr8'!K65),"",(COUNTIF('Data-Qtr8'!K65,"Yes")+(0.1*COUNTIF('Data-Qtr8'!K65,"N/A")))),"")</f>
        <v/>
      </c>
      <c r="L66" s="148">
        <f>COUNTIF('Data-Qtr8'!C65:K65,"")</f>
        <v>9</v>
      </c>
      <c r="M66" s="74">
        <f>IF('Data-Qtr8'!R65,"",IF(L66&lt;9,1,0))</f>
        <v>0</v>
      </c>
      <c r="N66" s="74">
        <f t="shared" si="0"/>
        <v>0</v>
      </c>
      <c r="O66" s="159">
        <f t="shared" si="1"/>
        <v>0</v>
      </c>
      <c r="P66" s="18">
        <f t="shared" si="2"/>
        <v>0</v>
      </c>
      <c r="Q66" s="74">
        <f t="shared" si="3"/>
        <v>0</v>
      </c>
      <c r="R66" s="40">
        <f t="shared" si="4"/>
        <v>0</v>
      </c>
      <c r="S66" s="18">
        <f t="shared" si="5"/>
        <v>0</v>
      </c>
      <c r="T66" s="40">
        <f t="shared" si="6"/>
        <v>0</v>
      </c>
      <c r="U66" s="18">
        <f t="shared" si="7"/>
        <v>0</v>
      </c>
      <c r="V66" s="40">
        <f t="shared" si="8"/>
        <v>0</v>
      </c>
      <c r="W66" s="18">
        <f t="shared" si="9"/>
        <v>0</v>
      </c>
    </row>
    <row r="67" spans="2:23" x14ac:dyDescent="0.3">
      <c r="B67" s="40">
        <v>52</v>
      </c>
      <c r="C67" s="172" t="str">
        <f>IF(M67=1,IF('Data-Qtr8'!C66="","",(COUNTIF('Data-Qtr8'!C66,"Yes")+(0.1*COUNTIF('Data-Qtr8'!C66,"N/A")))),"")</f>
        <v/>
      </c>
      <c r="D67" s="172" t="str">
        <f>IF(M67=1,IF(ISBLANK('Data-Qtr8'!D66),"",(COUNTIF('Data-Qtr8'!D66,"Yes")+(0.1*COUNTIF('Data-Qtr8'!D66,"N/A")))),"")</f>
        <v/>
      </c>
      <c r="E67" s="172" t="str">
        <f>IF(M67=1,IF(ISBLANK('Data-Qtr8'!E66),"",(10*COUNTIF('Data-Qtr8'!E66,"Yes, nominated to self-administer")+COUNTIF('Data-Qtr8'!E66,"Yes, nominated NOT to self-administer"))),"")</f>
        <v/>
      </c>
      <c r="F67" s="172" t="str">
        <f>IF(M67=1,IF(ISBLANK('Data-Qtr8'!F66),"",(10*COUNTIF('Data-Qtr8'!F66,"Yes, reported difficulty swallowing medicines")+COUNTIF('Data-Qtr8'!F66,"Yes, reported NO difficulty swallowing medicines"))),"")</f>
        <v/>
      </c>
      <c r="G67" s="168" t="str">
        <f>IF(M67=1,IF('Data-Qtr8'!P66,0.1,IF(ISBLANK('Data-Qtr8'!G66),"",(COUNTIF('Data-Qtr8'!G66,"Yes")+(0.1*COUNTIF('Data-Qtr8'!G66,"N/A"))))),"")</f>
        <v/>
      </c>
      <c r="H67" s="169" t="str">
        <f>IF(M67=1,IF('Data-Qtr8'!Q66,0.1,IF(ISBLANK('Data-Qtr8'!H66),"",((COUNTIF('Data-Qtr8'!H66,"Yes")+(0.1*COUNTIF('Data-Qtr8'!H66,"N/A")))))),"")</f>
        <v/>
      </c>
      <c r="I67" s="173" t="str">
        <f>IF(M67=1,IF(ISBLANK('Data-Qtr8'!I66),"",(COUNTIF('Data-Qtr8'!I66,"Yes")+(0.1*COUNTIF('Data-Qtr8'!I66,"N/A")))),"")</f>
        <v/>
      </c>
      <c r="J67" s="173" t="str">
        <f>IF(M67=1,IF(ISBLANK('Data-Qtr8'!J66),"",(COUNTIF('Data-Qtr8'!J66,"Yes")+(0.1*COUNTIF('Data-Qtr8'!J66,"N/A")))),"")</f>
        <v/>
      </c>
      <c r="K67" s="174" t="str">
        <f>IF(M67=1,IF(ISBLANK('Data-Qtr8'!K66),"",(COUNTIF('Data-Qtr8'!K66,"Yes")+(0.1*COUNTIF('Data-Qtr8'!K66,"N/A")))),"")</f>
        <v/>
      </c>
      <c r="L67" s="119">
        <f>COUNTIF('Data-Qtr8'!C66:K66,"")</f>
        <v>9</v>
      </c>
      <c r="M67" s="74">
        <f>IF('Data-Qtr8'!R66,"",IF(L67&lt;9,1,0))</f>
        <v>0</v>
      </c>
      <c r="N67" s="74">
        <f t="shared" si="0"/>
        <v>0</v>
      </c>
      <c r="O67" s="159">
        <f t="shared" si="1"/>
        <v>0</v>
      </c>
      <c r="P67" s="18">
        <f t="shared" si="2"/>
        <v>0</v>
      </c>
      <c r="Q67" s="74">
        <f t="shared" si="3"/>
        <v>0</v>
      </c>
      <c r="R67" s="40">
        <f t="shared" si="4"/>
        <v>0</v>
      </c>
      <c r="S67" s="18">
        <f t="shared" si="5"/>
        <v>0</v>
      </c>
      <c r="T67" s="40">
        <f t="shared" si="6"/>
        <v>0</v>
      </c>
      <c r="U67" s="18">
        <f t="shared" si="7"/>
        <v>0</v>
      </c>
      <c r="V67" s="40">
        <f t="shared" si="8"/>
        <v>0</v>
      </c>
      <c r="W67" s="18">
        <f t="shared" si="9"/>
        <v>0</v>
      </c>
    </row>
    <row r="68" spans="2:23" x14ac:dyDescent="0.3">
      <c r="B68" s="40">
        <v>53</v>
      </c>
      <c r="C68" s="172" t="str">
        <f>IF(M68=1,IF('Data-Qtr8'!C67="","",(COUNTIF('Data-Qtr8'!C67,"Yes")+(0.1*COUNTIF('Data-Qtr8'!C67,"N/A")))),"")</f>
        <v/>
      </c>
      <c r="D68" s="172" t="str">
        <f>IF(M68=1,IF(ISBLANK('Data-Qtr8'!D67),"",(COUNTIF('Data-Qtr8'!D67,"Yes")+(0.1*COUNTIF('Data-Qtr8'!D67,"N/A")))),"")</f>
        <v/>
      </c>
      <c r="E68" s="172" t="str">
        <f>IF(M68=1,IF(ISBLANK('Data-Qtr8'!E67),"",(10*COUNTIF('Data-Qtr8'!E67,"Yes, nominated to self-administer")+COUNTIF('Data-Qtr8'!E67,"Yes, nominated NOT to self-administer"))),"")</f>
        <v/>
      </c>
      <c r="F68" s="172" t="str">
        <f>IF(M68=1,IF(ISBLANK('Data-Qtr8'!F67),"",(10*COUNTIF('Data-Qtr8'!F67,"Yes, reported difficulty swallowing medicines")+COUNTIF('Data-Qtr8'!F67,"Yes, reported NO difficulty swallowing medicines"))),"")</f>
        <v/>
      </c>
      <c r="G68" s="168" t="str">
        <f>IF(M68=1,IF('Data-Qtr8'!P67,0.1,IF(ISBLANK('Data-Qtr8'!G67),"",(COUNTIF('Data-Qtr8'!G67,"Yes")+(0.1*COUNTIF('Data-Qtr8'!G67,"N/A"))))),"")</f>
        <v/>
      </c>
      <c r="H68" s="169" t="str">
        <f>IF(M68=1,IF('Data-Qtr8'!Q67,0.1,IF(ISBLANK('Data-Qtr8'!H67),"",((COUNTIF('Data-Qtr8'!H67,"Yes")+(0.1*COUNTIF('Data-Qtr8'!H67,"N/A")))))),"")</f>
        <v/>
      </c>
      <c r="I68" s="173" t="str">
        <f>IF(M68=1,IF(ISBLANK('Data-Qtr8'!I67),"",(COUNTIF('Data-Qtr8'!I67,"Yes")+(0.1*COUNTIF('Data-Qtr8'!I67,"N/A")))),"")</f>
        <v/>
      </c>
      <c r="J68" s="173" t="str">
        <f>IF(M68=1,IF(ISBLANK('Data-Qtr8'!J67),"",(COUNTIF('Data-Qtr8'!J67,"Yes")+(0.1*COUNTIF('Data-Qtr8'!J67,"N/A")))),"")</f>
        <v/>
      </c>
      <c r="K68" s="174" t="str">
        <f>IF(M68=1,IF(ISBLANK('Data-Qtr8'!K67),"",(COUNTIF('Data-Qtr8'!K67,"Yes")+(0.1*COUNTIF('Data-Qtr8'!K67,"N/A")))),"")</f>
        <v/>
      </c>
      <c r="L68" s="119">
        <f>COUNTIF('Data-Qtr8'!C67:K67,"")</f>
        <v>9</v>
      </c>
      <c r="M68" s="74">
        <f>IF('Data-Qtr8'!R67,"",IF(L68&lt;9,1,0))</f>
        <v>0</v>
      </c>
      <c r="N68" s="74">
        <f t="shared" si="0"/>
        <v>0</v>
      </c>
      <c r="O68" s="159">
        <f t="shared" si="1"/>
        <v>0</v>
      </c>
      <c r="P68" s="18">
        <f t="shared" si="2"/>
        <v>0</v>
      </c>
      <c r="Q68" s="74">
        <f t="shared" si="3"/>
        <v>0</v>
      </c>
      <c r="R68" s="40">
        <f t="shared" si="4"/>
        <v>0</v>
      </c>
      <c r="S68" s="18">
        <f t="shared" si="5"/>
        <v>0</v>
      </c>
      <c r="T68" s="40">
        <f t="shared" si="6"/>
        <v>0</v>
      </c>
      <c r="U68" s="18">
        <f t="shared" si="7"/>
        <v>0</v>
      </c>
      <c r="V68" s="40">
        <f t="shared" si="8"/>
        <v>0</v>
      </c>
      <c r="W68" s="18">
        <f t="shared" si="9"/>
        <v>0</v>
      </c>
    </row>
    <row r="69" spans="2:23" x14ac:dyDescent="0.3">
      <c r="B69" s="40">
        <v>54</v>
      </c>
      <c r="C69" s="172" t="str">
        <f>IF(M69=1,IF('Data-Qtr8'!C68="","",(COUNTIF('Data-Qtr8'!C68,"Yes")+(0.1*COUNTIF('Data-Qtr8'!C68,"N/A")))),"")</f>
        <v/>
      </c>
      <c r="D69" s="172" t="str">
        <f>IF(M69=1,IF(ISBLANK('Data-Qtr8'!D68),"",(COUNTIF('Data-Qtr8'!D68,"Yes")+(0.1*COUNTIF('Data-Qtr8'!D68,"N/A")))),"")</f>
        <v/>
      </c>
      <c r="E69" s="172" t="str">
        <f>IF(M69=1,IF(ISBLANK('Data-Qtr8'!E68),"",(10*COUNTIF('Data-Qtr8'!E68,"Yes, nominated to self-administer")+COUNTIF('Data-Qtr8'!E68,"Yes, nominated NOT to self-administer"))),"")</f>
        <v/>
      </c>
      <c r="F69" s="172" t="str">
        <f>IF(M69=1,IF(ISBLANK('Data-Qtr8'!F68),"",(10*COUNTIF('Data-Qtr8'!F68,"Yes, reported difficulty swallowing medicines")+COUNTIF('Data-Qtr8'!F68,"Yes, reported NO difficulty swallowing medicines"))),"")</f>
        <v/>
      </c>
      <c r="G69" s="168" t="str">
        <f>IF(M69=1,IF('Data-Qtr8'!P68,0.1,IF(ISBLANK('Data-Qtr8'!G68),"",(COUNTIF('Data-Qtr8'!G68,"Yes")+(0.1*COUNTIF('Data-Qtr8'!G68,"N/A"))))),"")</f>
        <v/>
      </c>
      <c r="H69" s="169" t="str">
        <f>IF(M69=1,IF('Data-Qtr8'!Q68,0.1,IF(ISBLANK('Data-Qtr8'!H68),"",((COUNTIF('Data-Qtr8'!H68,"Yes")+(0.1*COUNTIF('Data-Qtr8'!H68,"N/A")))))),"")</f>
        <v/>
      </c>
      <c r="I69" s="173" t="str">
        <f>IF(M69=1,IF(ISBLANK('Data-Qtr8'!I68),"",(COUNTIF('Data-Qtr8'!I68,"Yes")+(0.1*COUNTIF('Data-Qtr8'!I68,"N/A")))),"")</f>
        <v/>
      </c>
      <c r="J69" s="173" t="str">
        <f>IF(M69=1,IF(ISBLANK('Data-Qtr8'!J68),"",(COUNTIF('Data-Qtr8'!J68,"Yes")+(0.1*COUNTIF('Data-Qtr8'!J68,"N/A")))),"")</f>
        <v/>
      </c>
      <c r="K69" s="174" t="str">
        <f>IF(M69=1,IF(ISBLANK('Data-Qtr8'!K68),"",(COUNTIF('Data-Qtr8'!K68,"Yes")+(0.1*COUNTIF('Data-Qtr8'!K68,"N/A")))),"")</f>
        <v/>
      </c>
      <c r="L69" s="119">
        <f>COUNTIF('Data-Qtr8'!C68:K68,"")</f>
        <v>9</v>
      </c>
      <c r="M69" s="74">
        <f>IF('Data-Qtr8'!R68,"",IF(L69&lt;9,1,0))</f>
        <v>0</v>
      </c>
      <c r="N69" s="74">
        <f t="shared" si="0"/>
        <v>0</v>
      </c>
      <c r="O69" s="159">
        <f t="shared" si="1"/>
        <v>0</v>
      </c>
      <c r="P69" s="18">
        <f t="shared" si="2"/>
        <v>0</v>
      </c>
      <c r="Q69" s="74">
        <f t="shared" si="3"/>
        <v>0</v>
      </c>
      <c r="R69" s="40">
        <f t="shared" si="4"/>
        <v>0</v>
      </c>
      <c r="S69" s="18">
        <f t="shared" si="5"/>
        <v>0</v>
      </c>
      <c r="T69" s="40">
        <f t="shared" si="6"/>
        <v>0</v>
      </c>
      <c r="U69" s="18">
        <f t="shared" si="7"/>
        <v>0</v>
      </c>
      <c r="V69" s="40">
        <f t="shared" si="8"/>
        <v>0</v>
      </c>
      <c r="W69" s="18">
        <f t="shared" si="9"/>
        <v>0</v>
      </c>
    </row>
    <row r="70" spans="2:23" x14ac:dyDescent="0.3">
      <c r="B70" s="40">
        <v>55</v>
      </c>
      <c r="C70" s="172" t="str">
        <f>IF(M70=1,IF('Data-Qtr8'!C69="","",(COUNTIF('Data-Qtr8'!C69,"Yes")+(0.1*COUNTIF('Data-Qtr8'!C69,"N/A")))),"")</f>
        <v/>
      </c>
      <c r="D70" s="172" t="str">
        <f>IF(M70=1,IF(ISBLANK('Data-Qtr8'!D69),"",(COUNTIF('Data-Qtr8'!D69,"Yes")+(0.1*COUNTIF('Data-Qtr8'!D69,"N/A")))),"")</f>
        <v/>
      </c>
      <c r="E70" s="172" t="str">
        <f>IF(M70=1,IF(ISBLANK('Data-Qtr8'!E69),"",(10*COUNTIF('Data-Qtr8'!E69,"Yes, nominated to self-administer")+COUNTIF('Data-Qtr8'!E69,"Yes, nominated NOT to self-administer"))),"")</f>
        <v/>
      </c>
      <c r="F70" s="172" t="str">
        <f>IF(M70=1,IF(ISBLANK('Data-Qtr8'!F69),"",(10*COUNTIF('Data-Qtr8'!F69,"Yes, reported difficulty swallowing medicines")+COUNTIF('Data-Qtr8'!F69,"Yes, reported NO difficulty swallowing medicines"))),"")</f>
        <v/>
      </c>
      <c r="G70" s="168" t="str">
        <f>IF(M70=1,IF('Data-Qtr8'!P69,0.1,IF(ISBLANK('Data-Qtr8'!G69),"",(COUNTIF('Data-Qtr8'!G69,"Yes")+(0.1*COUNTIF('Data-Qtr8'!G69,"N/A"))))),"")</f>
        <v/>
      </c>
      <c r="H70" s="169" t="str">
        <f>IF(M70=1,IF('Data-Qtr8'!Q69,0.1,IF(ISBLANK('Data-Qtr8'!H69),"",((COUNTIF('Data-Qtr8'!H69,"Yes")+(0.1*COUNTIF('Data-Qtr8'!H69,"N/A")))))),"")</f>
        <v/>
      </c>
      <c r="I70" s="173" t="str">
        <f>IF(M70=1,IF(ISBLANK('Data-Qtr8'!I69),"",(COUNTIF('Data-Qtr8'!I69,"Yes")+(0.1*COUNTIF('Data-Qtr8'!I69,"N/A")))),"")</f>
        <v/>
      </c>
      <c r="J70" s="173" t="str">
        <f>IF(M70=1,IF(ISBLANK('Data-Qtr8'!J69),"",(COUNTIF('Data-Qtr8'!J69,"Yes")+(0.1*COUNTIF('Data-Qtr8'!J69,"N/A")))),"")</f>
        <v/>
      </c>
      <c r="K70" s="174" t="str">
        <f>IF(M70=1,IF(ISBLANK('Data-Qtr8'!K69),"",(COUNTIF('Data-Qtr8'!K69,"Yes")+(0.1*COUNTIF('Data-Qtr8'!K69,"N/A")))),"")</f>
        <v/>
      </c>
      <c r="L70" s="119">
        <f>COUNTIF('Data-Qtr8'!C69:K69,"")</f>
        <v>9</v>
      </c>
      <c r="M70" s="74">
        <f>IF('Data-Qtr8'!R69,"",IF(L70&lt;9,1,0))</f>
        <v>0</v>
      </c>
      <c r="N70" s="74">
        <f t="shared" si="0"/>
        <v>0</v>
      </c>
      <c r="O70" s="159">
        <f t="shared" si="1"/>
        <v>0</v>
      </c>
      <c r="P70" s="18">
        <f t="shared" si="2"/>
        <v>0</v>
      </c>
      <c r="Q70" s="74">
        <f t="shared" si="3"/>
        <v>0</v>
      </c>
      <c r="R70" s="40">
        <f t="shared" si="4"/>
        <v>0</v>
      </c>
      <c r="S70" s="18">
        <f t="shared" si="5"/>
        <v>0</v>
      </c>
      <c r="T70" s="40">
        <f t="shared" si="6"/>
        <v>0</v>
      </c>
      <c r="U70" s="18">
        <f t="shared" si="7"/>
        <v>0</v>
      </c>
      <c r="V70" s="40">
        <f t="shared" si="8"/>
        <v>0</v>
      </c>
      <c r="W70" s="18">
        <f t="shared" si="9"/>
        <v>0</v>
      </c>
    </row>
    <row r="71" spans="2:23" x14ac:dyDescent="0.3">
      <c r="B71" s="40">
        <v>56</v>
      </c>
      <c r="C71" s="172" t="str">
        <f>IF(M71=1,IF('Data-Qtr8'!C70="","",(COUNTIF('Data-Qtr8'!C70,"Yes")+(0.1*COUNTIF('Data-Qtr8'!C70,"N/A")))),"")</f>
        <v/>
      </c>
      <c r="D71" s="172" t="str">
        <f>IF(M71=1,IF(ISBLANK('Data-Qtr8'!D70),"",(COUNTIF('Data-Qtr8'!D70,"Yes")+(0.1*COUNTIF('Data-Qtr8'!D70,"N/A")))),"")</f>
        <v/>
      </c>
      <c r="E71" s="172" t="str">
        <f>IF(M71=1,IF(ISBLANK('Data-Qtr8'!E70),"",(10*COUNTIF('Data-Qtr8'!E70,"Yes, nominated to self-administer")+COUNTIF('Data-Qtr8'!E70,"Yes, nominated NOT to self-administer"))),"")</f>
        <v/>
      </c>
      <c r="F71" s="172" t="str">
        <f>IF(M71=1,IF(ISBLANK('Data-Qtr8'!F70),"",(10*COUNTIF('Data-Qtr8'!F70,"Yes, reported difficulty swallowing medicines")+COUNTIF('Data-Qtr8'!F70,"Yes, reported NO difficulty swallowing medicines"))),"")</f>
        <v/>
      </c>
      <c r="G71" s="168" t="str">
        <f>IF(M71=1,IF('Data-Qtr8'!P70,0.1,IF(ISBLANK('Data-Qtr8'!G70),"",(COUNTIF('Data-Qtr8'!G70,"Yes")+(0.1*COUNTIF('Data-Qtr8'!G70,"N/A"))))),"")</f>
        <v/>
      </c>
      <c r="H71" s="169" t="str">
        <f>IF(M71=1,IF('Data-Qtr8'!Q70,0.1,IF(ISBLANK('Data-Qtr8'!H70),"",((COUNTIF('Data-Qtr8'!H70,"Yes")+(0.1*COUNTIF('Data-Qtr8'!H70,"N/A")))))),"")</f>
        <v/>
      </c>
      <c r="I71" s="173" t="str">
        <f>IF(M71=1,IF(ISBLANK('Data-Qtr8'!I70),"",(COUNTIF('Data-Qtr8'!I70,"Yes")+(0.1*COUNTIF('Data-Qtr8'!I70,"N/A")))),"")</f>
        <v/>
      </c>
      <c r="J71" s="173" t="str">
        <f>IF(M71=1,IF(ISBLANK('Data-Qtr8'!J70),"",(COUNTIF('Data-Qtr8'!J70,"Yes")+(0.1*COUNTIF('Data-Qtr8'!J70,"N/A")))),"")</f>
        <v/>
      </c>
      <c r="K71" s="174" t="str">
        <f>IF(M71=1,IF(ISBLANK('Data-Qtr8'!K70),"",(COUNTIF('Data-Qtr8'!K70,"Yes")+(0.1*COUNTIF('Data-Qtr8'!K70,"N/A")))),"")</f>
        <v/>
      </c>
      <c r="L71" s="119">
        <f>COUNTIF('Data-Qtr8'!C70:K70,"")</f>
        <v>9</v>
      </c>
      <c r="M71" s="74">
        <f>IF('Data-Qtr8'!R70,"",IF(L71&lt;9,1,0))</f>
        <v>0</v>
      </c>
      <c r="N71" s="74">
        <f t="shared" si="0"/>
        <v>0</v>
      </c>
      <c r="O71" s="159">
        <f t="shared" si="1"/>
        <v>0</v>
      </c>
      <c r="P71" s="18">
        <f t="shared" si="2"/>
        <v>0</v>
      </c>
      <c r="Q71" s="74">
        <f t="shared" si="3"/>
        <v>0</v>
      </c>
      <c r="R71" s="40">
        <f t="shared" si="4"/>
        <v>0</v>
      </c>
      <c r="S71" s="18">
        <f t="shared" si="5"/>
        <v>0</v>
      </c>
      <c r="T71" s="40">
        <f t="shared" si="6"/>
        <v>0</v>
      </c>
      <c r="U71" s="18">
        <f t="shared" si="7"/>
        <v>0</v>
      </c>
      <c r="V71" s="40">
        <f t="shared" si="8"/>
        <v>0</v>
      </c>
      <c r="W71" s="18">
        <f t="shared" si="9"/>
        <v>0</v>
      </c>
    </row>
    <row r="72" spans="2:23" x14ac:dyDescent="0.3">
      <c r="B72" s="40">
        <v>57</v>
      </c>
      <c r="C72" s="172" t="str">
        <f>IF(M72=1,IF('Data-Qtr8'!C71="","",(COUNTIF('Data-Qtr8'!C71,"Yes")+(0.1*COUNTIF('Data-Qtr8'!C71,"N/A")))),"")</f>
        <v/>
      </c>
      <c r="D72" s="172" t="str">
        <f>IF(M72=1,IF(ISBLANK('Data-Qtr8'!D71),"",(COUNTIF('Data-Qtr8'!D71,"Yes")+(0.1*COUNTIF('Data-Qtr8'!D71,"N/A")))),"")</f>
        <v/>
      </c>
      <c r="E72" s="172" t="str">
        <f>IF(M72=1,IF(ISBLANK('Data-Qtr8'!E71),"",(10*COUNTIF('Data-Qtr8'!E71,"Yes, nominated to self-administer")+COUNTIF('Data-Qtr8'!E71,"Yes, nominated NOT to self-administer"))),"")</f>
        <v/>
      </c>
      <c r="F72" s="172" t="str">
        <f>IF(M72=1,IF(ISBLANK('Data-Qtr8'!F71),"",(10*COUNTIF('Data-Qtr8'!F71,"Yes, reported difficulty swallowing medicines")+COUNTIF('Data-Qtr8'!F71,"Yes, reported NO difficulty swallowing medicines"))),"")</f>
        <v/>
      </c>
      <c r="G72" s="168" t="str">
        <f>IF(M72=1,IF('Data-Qtr8'!P71,0.1,IF(ISBLANK('Data-Qtr8'!G71),"",(COUNTIF('Data-Qtr8'!G71,"Yes")+(0.1*COUNTIF('Data-Qtr8'!G71,"N/A"))))),"")</f>
        <v/>
      </c>
      <c r="H72" s="169" t="str">
        <f>IF(M72=1,IF('Data-Qtr8'!Q71,0.1,IF(ISBLANK('Data-Qtr8'!H71),"",((COUNTIF('Data-Qtr8'!H71,"Yes")+(0.1*COUNTIF('Data-Qtr8'!H71,"N/A")))))),"")</f>
        <v/>
      </c>
      <c r="I72" s="173" t="str">
        <f>IF(M72=1,IF(ISBLANK('Data-Qtr8'!I71),"",(COUNTIF('Data-Qtr8'!I71,"Yes")+(0.1*COUNTIF('Data-Qtr8'!I71,"N/A")))),"")</f>
        <v/>
      </c>
      <c r="J72" s="173" t="str">
        <f>IF(M72=1,IF(ISBLANK('Data-Qtr8'!J71),"",(COUNTIF('Data-Qtr8'!J71,"Yes")+(0.1*COUNTIF('Data-Qtr8'!J71,"N/A")))),"")</f>
        <v/>
      </c>
      <c r="K72" s="174" t="str">
        <f>IF(M72=1,IF(ISBLANK('Data-Qtr8'!K71),"",(COUNTIF('Data-Qtr8'!K71,"Yes")+(0.1*COUNTIF('Data-Qtr8'!K71,"N/A")))),"")</f>
        <v/>
      </c>
      <c r="L72" s="119">
        <f>COUNTIF('Data-Qtr8'!C71:K71,"")</f>
        <v>9</v>
      </c>
      <c r="M72" s="74">
        <f>IF('Data-Qtr8'!R71,"",IF(L72&lt;9,1,0))</f>
        <v>0</v>
      </c>
      <c r="N72" s="74">
        <f t="shared" si="0"/>
        <v>0</v>
      </c>
      <c r="O72" s="159">
        <f t="shared" si="1"/>
        <v>0</v>
      </c>
      <c r="P72" s="18">
        <f t="shared" si="2"/>
        <v>0</v>
      </c>
      <c r="Q72" s="74">
        <f t="shared" si="3"/>
        <v>0</v>
      </c>
      <c r="R72" s="40">
        <f t="shared" si="4"/>
        <v>0</v>
      </c>
      <c r="S72" s="18">
        <f t="shared" si="5"/>
        <v>0</v>
      </c>
      <c r="T72" s="40">
        <f t="shared" si="6"/>
        <v>0</v>
      </c>
      <c r="U72" s="18">
        <f t="shared" si="7"/>
        <v>0</v>
      </c>
      <c r="V72" s="40">
        <f t="shared" si="8"/>
        <v>0</v>
      </c>
      <c r="W72" s="18">
        <f t="shared" si="9"/>
        <v>0</v>
      </c>
    </row>
    <row r="73" spans="2:23" x14ac:dyDescent="0.3">
      <c r="B73" s="40">
        <v>58</v>
      </c>
      <c r="C73" s="172" t="str">
        <f>IF(M73=1,IF('Data-Qtr8'!C72="","",(COUNTIF('Data-Qtr8'!C72,"Yes")+(0.1*COUNTIF('Data-Qtr8'!C72,"N/A")))),"")</f>
        <v/>
      </c>
      <c r="D73" s="172" t="str">
        <f>IF(M73=1,IF(ISBLANK('Data-Qtr8'!D72),"",(COUNTIF('Data-Qtr8'!D72,"Yes")+(0.1*COUNTIF('Data-Qtr8'!D72,"N/A")))),"")</f>
        <v/>
      </c>
      <c r="E73" s="172" t="str">
        <f>IF(M73=1,IF(ISBLANK('Data-Qtr8'!E72),"",(10*COUNTIF('Data-Qtr8'!E72,"Yes, nominated to self-administer")+COUNTIF('Data-Qtr8'!E72,"Yes, nominated NOT to self-administer"))),"")</f>
        <v/>
      </c>
      <c r="F73" s="172" t="str">
        <f>IF(M73=1,IF(ISBLANK('Data-Qtr8'!F72),"",(10*COUNTIF('Data-Qtr8'!F72,"Yes, reported difficulty swallowing medicines")+COUNTIF('Data-Qtr8'!F72,"Yes, reported NO difficulty swallowing medicines"))),"")</f>
        <v/>
      </c>
      <c r="G73" s="168" t="str">
        <f>IF(M73=1,IF('Data-Qtr8'!P72,0.1,IF(ISBLANK('Data-Qtr8'!G72),"",(COUNTIF('Data-Qtr8'!G72,"Yes")+(0.1*COUNTIF('Data-Qtr8'!G72,"N/A"))))),"")</f>
        <v/>
      </c>
      <c r="H73" s="169" t="str">
        <f>IF(M73=1,IF('Data-Qtr8'!Q72,0.1,IF(ISBLANK('Data-Qtr8'!H72),"",((COUNTIF('Data-Qtr8'!H72,"Yes")+(0.1*COUNTIF('Data-Qtr8'!H72,"N/A")))))),"")</f>
        <v/>
      </c>
      <c r="I73" s="173" t="str">
        <f>IF(M73=1,IF(ISBLANK('Data-Qtr8'!I72),"",(COUNTIF('Data-Qtr8'!I72,"Yes")+(0.1*COUNTIF('Data-Qtr8'!I72,"N/A")))),"")</f>
        <v/>
      </c>
      <c r="J73" s="173" t="str">
        <f>IF(M73=1,IF(ISBLANK('Data-Qtr8'!J72),"",(COUNTIF('Data-Qtr8'!J72,"Yes")+(0.1*COUNTIF('Data-Qtr8'!J72,"N/A")))),"")</f>
        <v/>
      </c>
      <c r="K73" s="174" t="str">
        <f>IF(M73=1,IF(ISBLANK('Data-Qtr8'!K72),"",(COUNTIF('Data-Qtr8'!K72,"Yes")+(0.1*COUNTIF('Data-Qtr8'!K72,"N/A")))),"")</f>
        <v/>
      </c>
      <c r="L73" s="119">
        <f>COUNTIF('Data-Qtr8'!C72:K72,"")</f>
        <v>9</v>
      </c>
      <c r="M73" s="74">
        <f>IF('Data-Qtr8'!R72,"",IF(L73&lt;9,1,0))</f>
        <v>0</v>
      </c>
      <c r="N73" s="74">
        <f t="shared" si="0"/>
        <v>0</v>
      </c>
      <c r="O73" s="159">
        <f t="shared" si="1"/>
        <v>0</v>
      </c>
      <c r="P73" s="18">
        <f t="shared" si="2"/>
        <v>0</v>
      </c>
      <c r="Q73" s="74">
        <f t="shared" si="3"/>
        <v>0</v>
      </c>
      <c r="R73" s="40">
        <f t="shared" si="4"/>
        <v>0</v>
      </c>
      <c r="S73" s="18">
        <f t="shared" si="5"/>
        <v>0</v>
      </c>
      <c r="T73" s="40">
        <f t="shared" si="6"/>
        <v>0</v>
      </c>
      <c r="U73" s="18">
        <f t="shared" si="7"/>
        <v>0</v>
      </c>
      <c r="V73" s="40">
        <f t="shared" si="8"/>
        <v>0</v>
      </c>
      <c r="W73" s="18">
        <f t="shared" si="9"/>
        <v>0</v>
      </c>
    </row>
    <row r="74" spans="2:23" x14ac:dyDescent="0.3">
      <c r="B74" s="40">
        <v>59</v>
      </c>
      <c r="C74" s="172" t="str">
        <f>IF(M74=1,IF('Data-Qtr8'!C73="","",(COUNTIF('Data-Qtr8'!C73,"Yes")+(0.1*COUNTIF('Data-Qtr8'!C73,"N/A")))),"")</f>
        <v/>
      </c>
      <c r="D74" s="172" t="str">
        <f>IF(M74=1,IF(ISBLANK('Data-Qtr8'!D73),"",(COUNTIF('Data-Qtr8'!D73,"Yes")+(0.1*COUNTIF('Data-Qtr8'!D73,"N/A")))),"")</f>
        <v/>
      </c>
      <c r="E74" s="172" t="str">
        <f>IF(M74=1,IF(ISBLANK('Data-Qtr8'!E73),"",(10*COUNTIF('Data-Qtr8'!E73,"Yes, nominated to self-administer")+COUNTIF('Data-Qtr8'!E73,"Yes, nominated NOT to self-administer"))),"")</f>
        <v/>
      </c>
      <c r="F74" s="172" t="str">
        <f>IF(M74=1,IF(ISBLANK('Data-Qtr8'!F73),"",(10*COUNTIF('Data-Qtr8'!F73,"Yes, reported difficulty swallowing medicines")+COUNTIF('Data-Qtr8'!F73,"Yes, reported NO difficulty swallowing medicines"))),"")</f>
        <v/>
      </c>
      <c r="G74" s="168" t="str">
        <f>IF(M74=1,IF('Data-Qtr8'!P73,0.1,IF(ISBLANK('Data-Qtr8'!G73),"",(COUNTIF('Data-Qtr8'!G73,"Yes")+(0.1*COUNTIF('Data-Qtr8'!G73,"N/A"))))),"")</f>
        <v/>
      </c>
      <c r="H74" s="169" t="str">
        <f>IF(M74=1,IF('Data-Qtr8'!Q73,0.1,IF(ISBLANK('Data-Qtr8'!H73),"",((COUNTIF('Data-Qtr8'!H73,"Yes")+(0.1*COUNTIF('Data-Qtr8'!H73,"N/A")))))),"")</f>
        <v/>
      </c>
      <c r="I74" s="173" t="str">
        <f>IF(M74=1,IF(ISBLANK('Data-Qtr8'!I73),"",(COUNTIF('Data-Qtr8'!I73,"Yes")+(0.1*COUNTIF('Data-Qtr8'!I73,"N/A")))),"")</f>
        <v/>
      </c>
      <c r="J74" s="173" t="str">
        <f>IF(M74=1,IF(ISBLANK('Data-Qtr8'!J73),"",(COUNTIF('Data-Qtr8'!J73,"Yes")+(0.1*COUNTIF('Data-Qtr8'!J73,"N/A")))),"")</f>
        <v/>
      </c>
      <c r="K74" s="174" t="str">
        <f>IF(M74=1,IF(ISBLANK('Data-Qtr8'!K73),"",(COUNTIF('Data-Qtr8'!K73,"Yes")+(0.1*COUNTIF('Data-Qtr8'!K73,"N/A")))),"")</f>
        <v/>
      </c>
      <c r="L74" s="119">
        <f>COUNTIF('Data-Qtr8'!C73:K73,"")</f>
        <v>9</v>
      </c>
      <c r="M74" s="74">
        <f>IF('Data-Qtr8'!R73,"",IF(L74&lt;9,1,0))</f>
        <v>0</v>
      </c>
      <c r="N74" s="74">
        <f t="shared" si="0"/>
        <v>0</v>
      </c>
      <c r="O74" s="159">
        <f t="shared" si="1"/>
        <v>0</v>
      </c>
      <c r="P74" s="18">
        <f t="shared" si="2"/>
        <v>0</v>
      </c>
      <c r="Q74" s="74">
        <f t="shared" si="3"/>
        <v>0</v>
      </c>
      <c r="R74" s="40">
        <f t="shared" si="4"/>
        <v>0</v>
      </c>
      <c r="S74" s="18">
        <f t="shared" si="5"/>
        <v>0</v>
      </c>
      <c r="T74" s="40">
        <f t="shared" si="6"/>
        <v>0</v>
      </c>
      <c r="U74" s="18">
        <f t="shared" si="7"/>
        <v>0</v>
      </c>
      <c r="V74" s="40">
        <f t="shared" si="8"/>
        <v>0</v>
      </c>
      <c r="W74" s="18">
        <f t="shared" si="9"/>
        <v>0</v>
      </c>
    </row>
    <row r="75" spans="2:23" ht="15" thickBot="1" x14ac:dyDescent="0.35">
      <c r="B75" s="40">
        <v>60</v>
      </c>
      <c r="C75" s="172" t="str">
        <f>IF(M75=1,IF('Data-Qtr8'!C74="","",(COUNTIF('Data-Qtr8'!C74,"Yes")+(0.1*COUNTIF('Data-Qtr8'!C74,"N/A")))),"")</f>
        <v/>
      </c>
      <c r="D75" s="172" t="str">
        <f>IF(M75=1,IF(ISBLANK('Data-Qtr8'!D74),"",(COUNTIF('Data-Qtr8'!D74,"Yes")+(0.1*COUNTIF('Data-Qtr8'!D74,"N/A")))),"")</f>
        <v/>
      </c>
      <c r="E75" s="172" t="str">
        <f>IF(M75=1,IF(ISBLANK('Data-Qtr8'!E74),"",(10*COUNTIF('Data-Qtr8'!E74,"Yes, nominated to self-administer")+COUNTIF('Data-Qtr8'!E74,"Yes, nominated NOT to self-administer"))),"")</f>
        <v/>
      </c>
      <c r="F75" s="172" t="str">
        <f>IF(M75=1,IF(ISBLANK('Data-Qtr8'!F74),"",(10*COUNTIF('Data-Qtr8'!F74,"Yes, reported difficulty swallowing medicines")+COUNTIF('Data-Qtr8'!F74,"Yes, reported NO difficulty swallowing medicines"))),"")</f>
        <v/>
      </c>
      <c r="G75" s="168" t="str">
        <f>IF(M75=1,IF('Data-Qtr8'!P74,0.1,IF(ISBLANK('Data-Qtr8'!G74),"",(COUNTIF('Data-Qtr8'!G74,"Yes")+(0.1*COUNTIF('Data-Qtr8'!G74,"N/A"))))),"")</f>
        <v/>
      </c>
      <c r="H75" s="169" t="str">
        <f>IF(M75=1,IF('Data-Qtr8'!Q74,0.1,IF(ISBLANK('Data-Qtr8'!H74),"",((COUNTIF('Data-Qtr8'!H74,"Yes")+(0.1*COUNTIF('Data-Qtr8'!H74,"N/A")))))),"")</f>
        <v/>
      </c>
      <c r="I75" s="173" t="str">
        <f>IF(M75=1,IF(ISBLANK('Data-Qtr8'!I74),"",(COUNTIF('Data-Qtr8'!I74,"Yes")+(0.1*COUNTIF('Data-Qtr8'!I74,"N/A")))),"")</f>
        <v/>
      </c>
      <c r="J75" s="173" t="str">
        <f>IF(M75=1,IF(ISBLANK('Data-Qtr8'!J74),"",(COUNTIF('Data-Qtr8'!J74,"Yes")+(0.1*COUNTIF('Data-Qtr8'!J74,"N/A")))),"")</f>
        <v/>
      </c>
      <c r="K75" s="174" t="str">
        <f>IF(M75=1,IF(ISBLANK('Data-Qtr8'!K74),"",(COUNTIF('Data-Qtr8'!K74,"Yes")+(0.1*COUNTIF('Data-Qtr8'!K74,"N/A")))),"")</f>
        <v/>
      </c>
      <c r="L75" s="119">
        <f>COUNTIF('Data-Qtr8'!C74:K74,"")</f>
        <v>9</v>
      </c>
      <c r="M75" s="74">
        <f>IF('Data-Qtr8'!R74,"",IF(L75&lt;9,1,0))</f>
        <v>0</v>
      </c>
      <c r="N75" s="74">
        <f t="shared" si="0"/>
        <v>0</v>
      </c>
      <c r="O75" s="159">
        <f t="shared" si="1"/>
        <v>0</v>
      </c>
      <c r="P75" s="18">
        <f t="shared" si="2"/>
        <v>0</v>
      </c>
      <c r="Q75" s="74">
        <f t="shared" si="3"/>
        <v>0</v>
      </c>
      <c r="R75" s="40">
        <f t="shared" si="4"/>
        <v>0</v>
      </c>
      <c r="S75" s="18">
        <f t="shared" si="5"/>
        <v>0</v>
      </c>
      <c r="T75" s="40">
        <f t="shared" si="6"/>
        <v>0</v>
      </c>
      <c r="U75" s="18">
        <f t="shared" si="7"/>
        <v>0</v>
      </c>
      <c r="V75" s="40">
        <f t="shared" si="8"/>
        <v>0</v>
      </c>
      <c r="W75" s="18">
        <f t="shared" si="9"/>
        <v>0</v>
      </c>
    </row>
    <row r="76" spans="2:23" x14ac:dyDescent="0.3">
      <c r="B76" s="48">
        <v>61</v>
      </c>
      <c r="C76" s="172" t="str">
        <f>IF(M76=1,IF('Data-Qtr8'!C75="","",(COUNTIF('Data-Qtr8'!C75,"Yes")+(0.1*COUNTIF('Data-Qtr8'!C75,"N/A")))),"")</f>
        <v/>
      </c>
      <c r="D76" s="172" t="str">
        <f>IF(M76=1,IF(ISBLANK('Data-Qtr8'!D75),"",(COUNTIF('Data-Qtr8'!D75,"Yes")+(0.1*COUNTIF('Data-Qtr8'!D75,"N/A")))),"")</f>
        <v/>
      </c>
      <c r="E76" s="172" t="str">
        <f>IF(M76=1,IF(ISBLANK('Data-Qtr8'!E75),"",(10*COUNTIF('Data-Qtr8'!E75,"Yes, nominated to self-administer")+COUNTIF('Data-Qtr8'!E75,"Yes, nominated NOT to self-administer"))),"")</f>
        <v/>
      </c>
      <c r="F76" s="172" t="str">
        <f>IF(M76=1,IF(ISBLANK('Data-Qtr8'!F75),"",(10*COUNTIF('Data-Qtr8'!F75,"Yes, reported difficulty swallowing medicines")+COUNTIF('Data-Qtr8'!F75,"Yes, reported NO difficulty swallowing medicines"))),"")</f>
        <v/>
      </c>
      <c r="G76" s="168" t="str">
        <f>IF(M76=1,IF('Data-Qtr8'!P75,0.1,IF(ISBLANK('Data-Qtr8'!G75),"",(COUNTIF('Data-Qtr8'!G75,"Yes")+(0.1*COUNTIF('Data-Qtr8'!G75,"N/A"))))),"")</f>
        <v/>
      </c>
      <c r="H76" s="169" t="str">
        <f>IF(M76=1,IF('Data-Qtr8'!Q75,0.1,IF(ISBLANK('Data-Qtr8'!H75),"",((COUNTIF('Data-Qtr8'!H75,"Yes")+(0.1*COUNTIF('Data-Qtr8'!H75,"N/A")))))),"")</f>
        <v/>
      </c>
      <c r="I76" s="173" t="str">
        <f>IF(M76=1,IF(ISBLANK('Data-Qtr8'!I75),"",(COUNTIF('Data-Qtr8'!I75,"Yes")+(0.1*COUNTIF('Data-Qtr8'!I75,"N/A")))),"")</f>
        <v/>
      </c>
      <c r="J76" s="173" t="str">
        <f>IF(M76=1,IF(ISBLANK('Data-Qtr8'!J75),"",(COUNTIF('Data-Qtr8'!J75,"Yes")+(0.1*COUNTIF('Data-Qtr8'!J75,"N/A")))),"")</f>
        <v/>
      </c>
      <c r="K76" s="174" t="str">
        <f>IF(M76=1,IF(ISBLANK('Data-Qtr8'!K75),"",(COUNTIF('Data-Qtr8'!K75,"Yes")+(0.1*COUNTIF('Data-Qtr8'!K75,"N/A")))),"")</f>
        <v/>
      </c>
      <c r="L76" s="148">
        <f>COUNTIF('Data-Qtr8'!C75:K75,"")</f>
        <v>9</v>
      </c>
      <c r="M76" s="74">
        <f>IF('Data-Qtr8'!R75,"",IF(L76&lt;9,1,0))</f>
        <v>0</v>
      </c>
      <c r="N76" s="74">
        <f t="shared" si="0"/>
        <v>0</v>
      </c>
      <c r="O76" s="159">
        <f t="shared" si="1"/>
        <v>0</v>
      </c>
      <c r="P76" s="18">
        <f t="shared" si="2"/>
        <v>0</v>
      </c>
      <c r="Q76" s="74">
        <f t="shared" si="3"/>
        <v>0</v>
      </c>
      <c r="R76" s="40">
        <f t="shared" si="4"/>
        <v>0</v>
      </c>
      <c r="S76" s="18">
        <f t="shared" si="5"/>
        <v>0</v>
      </c>
      <c r="T76" s="40">
        <f t="shared" si="6"/>
        <v>0</v>
      </c>
      <c r="U76" s="18">
        <f t="shared" si="7"/>
        <v>0</v>
      </c>
      <c r="V76" s="40">
        <f t="shared" si="8"/>
        <v>0</v>
      </c>
      <c r="W76" s="18">
        <f t="shared" si="9"/>
        <v>0</v>
      </c>
    </row>
    <row r="77" spans="2:23" x14ac:dyDescent="0.3">
      <c r="B77" s="40">
        <v>62</v>
      </c>
      <c r="C77" s="172" t="str">
        <f>IF(M77=1,IF('Data-Qtr8'!C76="","",(COUNTIF('Data-Qtr8'!C76,"Yes")+(0.1*COUNTIF('Data-Qtr8'!C76,"N/A")))),"")</f>
        <v/>
      </c>
      <c r="D77" s="172" t="str">
        <f>IF(M77=1,IF(ISBLANK('Data-Qtr8'!D76),"",(COUNTIF('Data-Qtr8'!D76,"Yes")+(0.1*COUNTIF('Data-Qtr8'!D76,"N/A")))),"")</f>
        <v/>
      </c>
      <c r="E77" s="172" t="str">
        <f>IF(M77=1,IF(ISBLANK('Data-Qtr8'!E76),"",(10*COUNTIF('Data-Qtr8'!E76,"Yes, nominated to self-administer")+COUNTIF('Data-Qtr8'!E76,"Yes, nominated NOT to self-administer"))),"")</f>
        <v/>
      </c>
      <c r="F77" s="172" t="str">
        <f>IF(M77=1,IF(ISBLANK('Data-Qtr8'!F76),"",(10*COUNTIF('Data-Qtr8'!F76,"Yes, reported difficulty swallowing medicines")+COUNTIF('Data-Qtr8'!F76,"Yes, reported NO difficulty swallowing medicines"))),"")</f>
        <v/>
      </c>
      <c r="G77" s="168" t="str">
        <f>IF(M77=1,IF('Data-Qtr8'!P76,0.1,IF(ISBLANK('Data-Qtr8'!G76),"",(COUNTIF('Data-Qtr8'!G76,"Yes")+(0.1*COUNTIF('Data-Qtr8'!G76,"N/A"))))),"")</f>
        <v/>
      </c>
      <c r="H77" s="169" t="str">
        <f>IF(M77=1,IF('Data-Qtr8'!Q76,0.1,IF(ISBLANK('Data-Qtr8'!H76),"",((COUNTIF('Data-Qtr8'!H76,"Yes")+(0.1*COUNTIF('Data-Qtr8'!H76,"N/A")))))),"")</f>
        <v/>
      </c>
      <c r="I77" s="173" t="str">
        <f>IF(M77=1,IF(ISBLANK('Data-Qtr8'!I76),"",(COUNTIF('Data-Qtr8'!I76,"Yes")+(0.1*COUNTIF('Data-Qtr8'!I76,"N/A")))),"")</f>
        <v/>
      </c>
      <c r="J77" s="173" t="str">
        <f>IF(M77=1,IF(ISBLANK('Data-Qtr8'!J76),"",(COUNTIF('Data-Qtr8'!J76,"Yes")+(0.1*COUNTIF('Data-Qtr8'!J76,"N/A")))),"")</f>
        <v/>
      </c>
      <c r="K77" s="174" t="str">
        <f>IF(M77=1,IF(ISBLANK('Data-Qtr8'!K76),"",(COUNTIF('Data-Qtr8'!K76,"Yes")+(0.1*COUNTIF('Data-Qtr8'!K76,"N/A")))),"")</f>
        <v/>
      </c>
      <c r="L77" s="119">
        <f>COUNTIF('Data-Qtr8'!C76:K76,"")</f>
        <v>9</v>
      </c>
      <c r="M77" s="74">
        <f>IF('Data-Qtr8'!R76,"",IF(L77&lt;9,1,0))</f>
        <v>0</v>
      </c>
      <c r="N77" s="74">
        <f t="shared" si="0"/>
        <v>0</v>
      </c>
      <c r="O77" s="159">
        <f t="shared" si="1"/>
        <v>0</v>
      </c>
      <c r="P77" s="18">
        <f t="shared" si="2"/>
        <v>0</v>
      </c>
      <c r="Q77" s="74">
        <f t="shared" si="3"/>
        <v>0</v>
      </c>
      <c r="R77" s="40">
        <f t="shared" si="4"/>
        <v>0</v>
      </c>
      <c r="S77" s="18">
        <f t="shared" si="5"/>
        <v>0</v>
      </c>
      <c r="T77" s="40">
        <f t="shared" si="6"/>
        <v>0</v>
      </c>
      <c r="U77" s="18">
        <f t="shared" si="7"/>
        <v>0</v>
      </c>
      <c r="V77" s="40">
        <f t="shared" si="8"/>
        <v>0</v>
      </c>
      <c r="W77" s="18">
        <f t="shared" si="9"/>
        <v>0</v>
      </c>
    </row>
    <row r="78" spans="2:23" x14ac:dyDescent="0.3">
      <c r="B78" s="40">
        <v>63</v>
      </c>
      <c r="C78" s="172" t="str">
        <f>IF(M78=1,IF('Data-Qtr8'!C77="","",(COUNTIF('Data-Qtr8'!C77,"Yes")+(0.1*COUNTIF('Data-Qtr8'!C77,"N/A")))),"")</f>
        <v/>
      </c>
      <c r="D78" s="172" t="str">
        <f>IF(M78=1,IF(ISBLANK('Data-Qtr8'!D77),"",(COUNTIF('Data-Qtr8'!D77,"Yes")+(0.1*COUNTIF('Data-Qtr8'!D77,"N/A")))),"")</f>
        <v/>
      </c>
      <c r="E78" s="172" t="str">
        <f>IF(M78=1,IF(ISBLANK('Data-Qtr8'!E77),"",(10*COUNTIF('Data-Qtr8'!E77,"Yes, nominated to self-administer")+COUNTIF('Data-Qtr8'!E77,"Yes, nominated NOT to self-administer"))),"")</f>
        <v/>
      </c>
      <c r="F78" s="172" t="str">
        <f>IF(M78=1,IF(ISBLANK('Data-Qtr8'!F77),"",(10*COUNTIF('Data-Qtr8'!F77,"Yes, reported difficulty swallowing medicines")+COUNTIF('Data-Qtr8'!F77,"Yes, reported NO difficulty swallowing medicines"))),"")</f>
        <v/>
      </c>
      <c r="G78" s="168" t="str">
        <f>IF(M78=1,IF('Data-Qtr8'!P77,0.1,IF(ISBLANK('Data-Qtr8'!G77),"",(COUNTIF('Data-Qtr8'!G77,"Yes")+(0.1*COUNTIF('Data-Qtr8'!G77,"N/A"))))),"")</f>
        <v/>
      </c>
      <c r="H78" s="169" t="str">
        <f>IF(M78=1,IF('Data-Qtr8'!Q77,0.1,IF(ISBLANK('Data-Qtr8'!H77),"",((COUNTIF('Data-Qtr8'!H77,"Yes")+(0.1*COUNTIF('Data-Qtr8'!H77,"N/A")))))),"")</f>
        <v/>
      </c>
      <c r="I78" s="173" t="str">
        <f>IF(M78=1,IF(ISBLANK('Data-Qtr8'!I77),"",(COUNTIF('Data-Qtr8'!I77,"Yes")+(0.1*COUNTIF('Data-Qtr8'!I77,"N/A")))),"")</f>
        <v/>
      </c>
      <c r="J78" s="173" t="str">
        <f>IF(M78=1,IF(ISBLANK('Data-Qtr8'!J77),"",(COUNTIF('Data-Qtr8'!J77,"Yes")+(0.1*COUNTIF('Data-Qtr8'!J77,"N/A")))),"")</f>
        <v/>
      </c>
      <c r="K78" s="174" t="str">
        <f>IF(M78=1,IF(ISBLANK('Data-Qtr8'!K77),"",(COUNTIF('Data-Qtr8'!K77,"Yes")+(0.1*COUNTIF('Data-Qtr8'!K77,"N/A")))),"")</f>
        <v/>
      </c>
      <c r="L78" s="119">
        <f>COUNTIF('Data-Qtr8'!C77:K77,"")</f>
        <v>9</v>
      </c>
      <c r="M78" s="74">
        <f>IF('Data-Qtr8'!R77,"",IF(L78&lt;9,1,0))</f>
        <v>0</v>
      </c>
      <c r="N78" s="74">
        <f t="shared" si="0"/>
        <v>0</v>
      </c>
      <c r="O78" s="159">
        <f t="shared" si="1"/>
        <v>0</v>
      </c>
      <c r="P78" s="18">
        <f t="shared" si="2"/>
        <v>0</v>
      </c>
      <c r="Q78" s="74">
        <f t="shared" si="3"/>
        <v>0</v>
      </c>
      <c r="R78" s="40">
        <f t="shared" si="4"/>
        <v>0</v>
      </c>
      <c r="S78" s="18">
        <f t="shared" si="5"/>
        <v>0</v>
      </c>
      <c r="T78" s="40">
        <f t="shared" si="6"/>
        <v>0</v>
      </c>
      <c r="U78" s="18">
        <f t="shared" si="7"/>
        <v>0</v>
      </c>
      <c r="V78" s="40">
        <f t="shared" si="8"/>
        <v>0</v>
      </c>
      <c r="W78" s="18">
        <f t="shared" si="9"/>
        <v>0</v>
      </c>
    </row>
    <row r="79" spans="2:23" x14ac:dyDescent="0.3">
      <c r="B79" s="40">
        <v>64</v>
      </c>
      <c r="C79" s="172" t="str">
        <f>IF(M79=1,IF('Data-Qtr8'!C78="","",(COUNTIF('Data-Qtr8'!C78,"Yes")+(0.1*COUNTIF('Data-Qtr8'!C78,"N/A")))),"")</f>
        <v/>
      </c>
      <c r="D79" s="172" t="str">
        <f>IF(M79=1,IF(ISBLANK('Data-Qtr8'!D78),"",(COUNTIF('Data-Qtr8'!D78,"Yes")+(0.1*COUNTIF('Data-Qtr8'!D78,"N/A")))),"")</f>
        <v/>
      </c>
      <c r="E79" s="172" t="str">
        <f>IF(M79=1,IF(ISBLANK('Data-Qtr8'!E78),"",(10*COUNTIF('Data-Qtr8'!E78,"Yes, nominated to self-administer")+COUNTIF('Data-Qtr8'!E78,"Yes, nominated NOT to self-administer"))),"")</f>
        <v/>
      </c>
      <c r="F79" s="172" t="str">
        <f>IF(M79=1,IF(ISBLANK('Data-Qtr8'!F78),"",(10*COUNTIF('Data-Qtr8'!F78,"Yes, reported difficulty swallowing medicines")+COUNTIF('Data-Qtr8'!F78,"Yes, reported NO difficulty swallowing medicines"))),"")</f>
        <v/>
      </c>
      <c r="G79" s="168" t="str">
        <f>IF(M79=1,IF('Data-Qtr8'!P78,0.1,IF(ISBLANK('Data-Qtr8'!G78),"",(COUNTIF('Data-Qtr8'!G78,"Yes")+(0.1*COUNTIF('Data-Qtr8'!G78,"N/A"))))),"")</f>
        <v/>
      </c>
      <c r="H79" s="169" t="str">
        <f>IF(M79=1,IF('Data-Qtr8'!Q78,0.1,IF(ISBLANK('Data-Qtr8'!H78),"",((COUNTIF('Data-Qtr8'!H78,"Yes")+(0.1*COUNTIF('Data-Qtr8'!H78,"N/A")))))),"")</f>
        <v/>
      </c>
      <c r="I79" s="173" t="str">
        <f>IF(M79=1,IF(ISBLANK('Data-Qtr8'!I78),"",(COUNTIF('Data-Qtr8'!I78,"Yes")+(0.1*COUNTIF('Data-Qtr8'!I78,"N/A")))),"")</f>
        <v/>
      </c>
      <c r="J79" s="173" t="str">
        <f>IF(M79=1,IF(ISBLANK('Data-Qtr8'!J78),"",(COUNTIF('Data-Qtr8'!J78,"Yes")+(0.1*COUNTIF('Data-Qtr8'!J78,"N/A")))),"")</f>
        <v/>
      </c>
      <c r="K79" s="174" t="str">
        <f>IF(M79=1,IF(ISBLANK('Data-Qtr8'!K78),"",(COUNTIF('Data-Qtr8'!K78,"Yes")+(0.1*COUNTIF('Data-Qtr8'!K78,"N/A")))),"")</f>
        <v/>
      </c>
      <c r="L79" s="119">
        <f>COUNTIF('Data-Qtr8'!C78:K78,"")</f>
        <v>9</v>
      </c>
      <c r="M79" s="74">
        <f>IF('Data-Qtr8'!R78,"",IF(L79&lt;9,1,0))</f>
        <v>0</v>
      </c>
      <c r="N79" s="74">
        <f t="shared" si="0"/>
        <v>0</v>
      </c>
      <c r="O79" s="159">
        <f t="shared" si="1"/>
        <v>0</v>
      </c>
      <c r="P79" s="18">
        <f t="shared" si="2"/>
        <v>0</v>
      </c>
      <c r="Q79" s="74">
        <f t="shared" si="3"/>
        <v>0</v>
      </c>
      <c r="R79" s="40">
        <f t="shared" si="4"/>
        <v>0</v>
      </c>
      <c r="S79" s="18">
        <f t="shared" si="5"/>
        <v>0</v>
      </c>
      <c r="T79" s="40">
        <f t="shared" si="6"/>
        <v>0</v>
      </c>
      <c r="U79" s="18">
        <f t="shared" si="7"/>
        <v>0</v>
      </c>
      <c r="V79" s="40">
        <f t="shared" si="8"/>
        <v>0</v>
      </c>
      <c r="W79" s="18">
        <f t="shared" si="9"/>
        <v>0</v>
      </c>
    </row>
    <row r="80" spans="2:23" x14ac:dyDescent="0.3">
      <c r="B80" s="40">
        <v>65</v>
      </c>
      <c r="C80" s="172" t="str">
        <f>IF(M80=1,IF('Data-Qtr8'!C79="","",(COUNTIF('Data-Qtr8'!C79,"Yes")+(0.1*COUNTIF('Data-Qtr8'!C79,"N/A")))),"")</f>
        <v/>
      </c>
      <c r="D80" s="172" t="str">
        <f>IF(M80=1,IF(ISBLANK('Data-Qtr8'!D79),"",(COUNTIF('Data-Qtr8'!D79,"Yes")+(0.1*COUNTIF('Data-Qtr8'!D79,"N/A")))),"")</f>
        <v/>
      </c>
      <c r="E80" s="172" t="str">
        <f>IF(M80=1,IF(ISBLANK('Data-Qtr8'!E79),"",(10*COUNTIF('Data-Qtr8'!E79,"Yes, nominated to self-administer")+COUNTIF('Data-Qtr8'!E79,"Yes, nominated NOT to self-administer"))),"")</f>
        <v/>
      </c>
      <c r="F80" s="172" t="str">
        <f>IF(M80=1,IF(ISBLANK('Data-Qtr8'!F79),"",(10*COUNTIF('Data-Qtr8'!F79,"Yes, reported difficulty swallowing medicines")+COUNTIF('Data-Qtr8'!F79,"Yes, reported NO difficulty swallowing medicines"))),"")</f>
        <v/>
      </c>
      <c r="G80" s="168" t="str">
        <f>IF(M80=1,IF('Data-Qtr8'!P79,0.1,IF(ISBLANK('Data-Qtr8'!G79),"",(COUNTIF('Data-Qtr8'!G79,"Yes")+(0.1*COUNTIF('Data-Qtr8'!G79,"N/A"))))),"")</f>
        <v/>
      </c>
      <c r="H80" s="169" t="str">
        <f>IF(M80=1,IF('Data-Qtr8'!Q79,0.1,IF(ISBLANK('Data-Qtr8'!H79),"",((COUNTIF('Data-Qtr8'!H79,"Yes")+(0.1*COUNTIF('Data-Qtr8'!H79,"N/A")))))),"")</f>
        <v/>
      </c>
      <c r="I80" s="173" t="str">
        <f>IF(M80=1,IF(ISBLANK('Data-Qtr8'!I79),"",(COUNTIF('Data-Qtr8'!I79,"Yes")+(0.1*COUNTIF('Data-Qtr8'!I79,"N/A")))),"")</f>
        <v/>
      </c>
      <c r="J80" s="173" t="str">
        <f>IF(M80=1,IF(ISBLANK('Data-Qtr8'!J79),"",(COUNTIF('Data-Qtr8'!J79,"Yes")+(0.1*COUNTIF('Data-Qtr8'!J79,"N/A")))),"")</f>
        <v/>
      </c>
      <c r="K80" s="174" t="str">
        <f>IF(M80=1,IF(ISBLANK('Data-Qtr8'!K79),"",(COUNTIF('Data-Qtr8'!K79,"Yes")+(0.1*COUNTIF('Data-Qtr8'!K79,"N/A")))),"")</f>
        <v/>
      </c>
      <c r="L80" s="119">
        <f>COUNTIF('Data-Qtr8'!C79:K79,"")</f>
        <v>9</v>
      </c>
      <c r="M80" s="74">
        <f>IF('Data-Qtr8'!R79,"",IF(L80&lt;9,1,0))</f>
        <v>0</v>
      </c>
      <c r="N80" s="74">
        <f t="shared" si="0"/>
        <v>0</v>
      </c>
      <c r="O80" s="159">
        <f t="shared" si="1"/>
        <v>0</v>
      </c>
      <c r="P80" s="18">
        <f t="shared" si="2"/>
        <v>0</v>
      </c>
      <c r="Q80" s="74">
        <f t="shared" si="3"/>
        <v>0</v>
      </c>
      <c r="R80" s="40">
        <f t="shared" si="4"/>
        <v>0</v>
      </c>
      <c r="S80" s="18">
        <f t="shared" si="5"/>
        <v>0</v>
      </c>
      <c r="T80" s="40">
        <f t="shared" si="6"/>
        <v>0</v>
      </c>
      <c r="U80" s="18">
        <f t="shared" si="7"/>
        <v>0</v>
      </c>
      <c r="V80" s="40">
        <f t="shared" si="8"/>
        <v>0</v>
      </c>
      <c r="W80" s="18">
        <f t="shared" si="9"/>
        <v>0</v>
      </c>
    </row>
    <row r="81" spans="2:23" x14ac:dyDescent="0.3">
      <c r="B81" s="40">
        <v>66</v>
      </c>
      <c r="C81" s="172" t="str">
        <f>IF(M81=1,IF('Data-Qtr8'!C80="","",(COUNTIF('Data-Qtr8'!C80,"Yes")+(0.1*COUNTIF('Data-Qtr8'!C80,"N/A")))),"")</f>
        <v/>
      </c>
      <c r="D81" s="172" t="str">
        <f>IF(M81=1,IF(ISBLANK('Data-Qtr8'!D80),"",(COUNTIF('Data-Qtr8'!D80,"Yes")+(0.1*COUNTIF('Data-Qtr8'!D80,"N/A")))),"")</f>
        <v/>
      </c>
      <c r="E81" s="172" t="str">
        <f>IF(M81=1,IF(ISBLANK('Data-Qtr8'!E80),"",(10*COUNTIF('Data-Qtr8'!E80,"Yes, nominated to self-administer")+COUNTIF('Data-Qtr8'!E80,"Yes, nominated NOT to self-administer"))),"")</f>
        <v/>
      </c>
      <c r="F81" s="172" t="str">
        <f>IF(M81=1,IF(ISBLANK('Data-Qtr8'!F80),"",(10*COUNTIF('Data-Qtr8'!F80,"Yes, reported difficulty swallowing medicines")+COUNTIF('Data-Qtr8'!F80,"Yes, reported NO difficulty swallowing medicines"))),"")</f>
        <v/>
      </c>
      <c r="G81" s="168" t="str">
        <f>IF(M81=1,IF('Data-Qtr8'!P80,0.1,IF(ISBLANK('Data-Qtr8'!G80),"",(COUNTIF('Data-Qtr8'!G80,"Yes")+(0.1*COUNTIF('Data-Qtr8'!G80,"N/A"))))),"")</f>
        <v/>
      </c>
      <c r="H81" s="169" t="str">
        <f>IF(M81=1,IF('Data-Qtr8'!Q80,0.1,IF(ISBLANK('Data-Qtr8'!H80),"",((COUNTIF('Data-Qtr8'!H80,"Yes")+(0.1*COUNTIF('Data-Qtr8'!H80,"N/A")))))),"")</f>
        <v/>
      </c>
      <c r="I81" s="173" t="str">
        <f>IF(M81=1,IF(ISBLANK('Data-Qtr8'!I80),"",(COUNTIF('Data-Qtr8'!I80,"Yes")+(0.1*COUNTIF('Data-Qtr8'!I80,"N/A")))),"")</f>
        <v/>
      </c>
      <c r="J81" s="173" t="str">
        <f>IF(M81=1,IF(ISBLANK('Data-Qtr8'!J80),"",(COUNTIF('Data-Qtr8'!J80,"Yes")+(0.1*COUNTIF('Data-Qtr8'!J80,"N/A")))),"")</f>
        <v/>
      </c>
      <c r="K81" s="174" t="str">
        <f>IF(M81=1,IF(ISBLANK('Data-Qtr8'!K80),"",(COUNTIF('Data-Qtr8'!K80,"Yes")+(0.1*COUNTIF('Data-Qtr8'!K80,"N/A")))),"")</f>
        <v/>
      </c>
      <c r="L81" s="119">
        <f>COUNTIF('Data-Qtr8'!C80:K80,"")</f>
        <v>9</v>
      </c>
      <c r="M81" s="74">
        <f>IF('Data-Qtr8'!R80,"",IF(L81&lt;9,1,0))</f>
        <v>0</v>
      </c>
      <c r="N81" s="74">
        <f t="shared" ref="N81:N115" si="10">IF(M81=1,SUM(C81:K81),0)</f>
        <v>0</v>
      </c>
      <c r="O81" s="159">
        <f t="shared" ref="O81:O115" si="11">IF(M81=1,COUNTIF(C81:K81,1)+COUNTIF(C81:K81,0.1)+COUNTIF(C81:K81,10),0)</f>
        <v>0</v>
      </c>
      <c r="P81" s="18">
        <f t="shared" ref="P81:P115" si="12">IF(M81=1,COUNTIF(O81,9),0)</f>
        <v>0</v>
      </c>
      <c r="Q81" s="74">
        <f t="shared" ref="Q81:Q115" si="13">IF(M81=1,IF((COUNTIF(C81:F81,"&lt;&gt;*")-COUNTIF(C81:F81,"=0"))=4,1,0),0)</f>
        <v>0</v>
      </c>
      <c r="R81" s="40">
        <f t="shared" ref="R81:R115" si="14">IF(M81=1,IF(E81=10,COUNTIF(G81,1),0),0)</f>
        <v>0</v>
      </c>
      <c r="S81" s="18">
        <f t="shared" ref="S81:S115" si="15">IF(M81=1,COUNTIF(E81,10),0)</f>
        <v>0</v>
      </c>
      <c r="T81" s="40">
        <f t="shared" ref="T81:T115" si="16">IF(M81=1,IF(F81=10,COUNTIF(H81,1),0),0)</f>
        <v>0</v>
      </c>
      <c r="U81" s="18">
        <f t="shared" ref="U81:U115" si="17">IF(M81=1,COUNTIF(F81,10),0)</f>
        <v>0</v>
      </c>
      <c r="V81" s="40">
        <f t="shared" ref="V81:V115" si="18">IF(M81=1,IF(COUNTIF(I81:J81,1)=2,1,0),0)</f>
        <v>0</v>
      </c>
      <c r="W81" s="18">
        <f t="shared" ref="W81:W115" si="19">IF(M81=1,COUNTIF(K81,1),0)</f>
        <v>0</v>
      </c>
    </row>
    <row r="82" spans="2:23" x14ac:dyDescent="0.3">
      <c r="B82" s="40">
        <v>67</v>
      </c>
      <c r="C82" s="172" t="str">
        <f>IF(M82=1,IF('Data-Qtr8'!C81="","",(COUNTIF('Data-Qtr8'!C81,"Yes")+(0.1*COUNTIF('Data-Qtr8'!C81,"N/A")))),"")</f>
        <v/>
      </c>
      <c r="D82" s="172" t="str">
        <f>IF(M82=1,IF(ISBLANK('Data-Qtr8'!D81),"",(COUNTIF('Data-Qtr8'!D81,"Yes")+(0.1*COUNTIF('Data-Qtr8'!D81,"N/A")))),"")</f>
        <v/>
      </c>
      <c r="E82" s="172" t="str">
        <f>IF(M82=1,IF(ISBLANK('Data-Qtr8'!E81),"",(10*COUNTIF('Data-Qtr8'!E81,"Yes, nominated to self-administer")+COUNTIF('Data-Qtr8'!E81,"Yes, nominated NOT to self-administer"))),"")</f>
        <v/>
      </c>
      <c r="F82" s="172" t="str">
        <f>IF(M82=1,IF(ISBLANK('Data-Qtr8'!F81),"",(10*COUNTIF('Data-Qtr8'!F81,"Yes, reported difficulty swallowing medicines")+COUNTIF('Data-Qtr8'!F81,"Yes, reported NO difficulty swallowing medicines"))),"")</f>
        <v/>
      </c>
      <c r="G82" s="168" t="str">
        <f>IF(M82=1,IF('Data-Qtr8'!P81,0.1,IF(ISBLANK('Data-Qtr8'!G81),"",(COUNTIF('Data-Qtr8'!G81,"Yes")+(0.1*COUNTIF('Data-Qtr8'!G81,"N/A"))))),"")</f>
        <v/>
      </c>
      <c r="H82" s="169" t="str">
        <f>IF(M82=1,IF('Data-Qtr8'!Q81,0.1,IF(ISBLANK('Data-Qtr8'!H81),"",((COUNTIF('Data-Qtr8'!H81,"Yes")+(0.1*COUNTIF('Data-Qtr8'!H81,"N/A")))))),"")</f>
        <v/>
      </c>
      <c r="I82" s="173" t="str">
        <f>IF(M82=1,IF(ISBLANK('Data-Qtr8'!I81),"",(COUNTIF('Data-Qtr8'!I81,"Yes")+(0.1*COUNTIF('Data-Qtr8'!I81,"N/A")))),"")</f>
        <v/>
      </c>
      <c r="J82" s="173" t="str">
        <f>IF(M82=1,IF(ISBLANK('Data-Qtr8'!J81),"",(COUNTIF('Data-Qtr8'!J81,"Yes")+(0.1*COUNTIF('Data-Qtr8'!J81,"N/A")))),"")</f>
        <v/>
      </c>
      <c r="K82" s="174" t="str">
        <f>IF(M82=1,IF(ISBLANK('Data-Qtr8'!K81),"",(COUNTIF('Data-Qtr8'!K81,"Yes")+(0.1*COUNTIF('Data-Qtr8'!K81,"N/A")))),"")</f>
        <v/>
      </c>
      <c r="L82" s="119">
        <f>COUNTIF('Data-Qtr8'!C81:K81,"")</f>
        <v>9</v>
      </c>
      <c r="M82" s="74">
        <f>IF('Data-Qtr8'!R81,"",IF(L82&lt;9,1,0))</f>
        <v>0</v>
      </c>
      <c r="N82" s="74">
        <f t="shared" si="10"/>
        <v>0</v>
      </c>
      <c r="O82" s="159">
        <f t="shared" si="11"/>
        <v>0</v>
      </c>
      <c r="P82" s="18">
        <f t="shared" si="12"/>
        <v>0</v>
      </c>
      <c r="Q82" s="74">
        <f t="shared" si="13"/>
        <v>0</v>
      </c>
      <c r="R82" s="40">
        <f t="shared" si="14"/>
        <v>0</v>
      </c>
      <c r="S82" s="18">
        <f t="shared" si="15"/>
        <v>0</v>
      </c>
      <c r="T82" s="40">
        <f t="shared" si="16"/>
        <v>0</v>
      </c>
      <c r="U82" s="18">
        <f t="shared" si="17"/>
        <v>0</v>
      </c>
      <c r="V82" s="40">
        <f t="shared" si="18"/>
        <v>0</v>
      </c>
      <c r="W82" s="18">
        <f t="shared" si="19"/>
        <v>0</v>
      </c>
    </row>
    <row r="83" spans="2:23" x14ac:dyDescent="0.3">
      <c r="B83" s="40">
        <v>68</v>
      </c>
      <c r="C83" s="172" t="str">
        <f>IF(M83=1,IF('Data-Qtr8'!C82="","",(COUNTIF('Data-Qtr8'!C82,"Yes")+(0.1*COUNTIF('Data-Qtr8'!C82,"N/A")))),"")</f>
        <v/>
      </c>
      <c r="D83" s="172" t="str">
        <f>IF(M83=1,IF(ISBLANK('Data-Qtr8'!D82),"",(COUNTIF('Data-Qtr8'!D82,"Yes")+(0.1*COUNTIF('Data-Qtr8'!D82,"N/A")))),"")</f>
        <v/>
      </c>
      <c r="E83" s="172" t="str">
        <f>IF(M83=1,IF(ISBLANK('Data-Qtr8'!E82),"",(10*COUNTIF('Data-Qtr8'!E82,"Yes, nominated to self-administer")+COUNTIF('Data-Qtr8'!E82,"Yes, nominated NOT to self-administer"))),"")</f>
        <v/>
      </c>
      <c r="F83" s="172" t="str">
        <f>IF(M83=1,IF(ISBLANK('Data-Qtr8'!F82),"",(10*COUNTIF('Data-Qtr8'!F82,"Yes, reported difficulty swallowing medicines")+COUNTIF('Data-Qtr8'!F82,"Yes, reported NO difficulty swallowing medicines"))),"")</f>
        <v/>
      </c>
      <c r="G83" s="168" t="str">
        <f>IF(M83=1,IF('Data-Qtr8'!P82,0.1,IF(ISBLANK('Data-Qtr8'!G82),"",(COUNTIF('Data-Qtr8'!G82,"Yes")+(0.1*COUNTIF('Data-Qtr8'!G82,"N/A"))))),"")</f>
        <v/>
      </c>
      <c r="H83" s="169" t="str">
        <f>IF(M83=1,IF('Data-Qtr8'!Q82,0.1,IF(ISBLANK('Data-Qtr8'!H82),"",((COUNTIF('Data-Qtr8'!H82,"Yes")+(0.1*COUNTIF('Data-Qtr8'!H82,"N/A")))))),"")</f>
        <v/>
      </c>
      <c r="I83" s="173" t="str">
        <f>IF(M83=1,IF(ISBLANK('Data-Qtr8'!I82),"",(COUNTIF('Data-Qtr8'!I82,"Yes")+(0.1*COUNTIF('Data-Qtr8'!I82,"N/A")))),"")</f>
        <v/>
      </c>
      <c r="J83" s="173" t="str">
        <f>IF(M83=1,IF(ISBLANK('Data-Qtr8'!J82),"",(COUNTIF('Data-Qtr8'!J82,"Yes")+(0.1*COUNTIF('Data-Qtr8'!J82,"N/A")))),"")</f>
        <v/>
      </c>
      <c r="K83" s="174" t="str">
        <f>IF(M83=1,IF(ISBLANK('Data-Qtr8'!K82),"",(COUNTIF('Data-Qtr8'!K82,"Yes")+(0.1*COUNTIF('Data-Qtr8'!K82,"N/A")))),"")</f>
        <v/>
      </c>
      <c r="L83" s="119">
        <f>COUNTIF('Data-Qtr8'!C82:K82,"")</f>
        <v>9</v>
      </c>
      <c r="M83" s="74">
        <f>IF('Data-Qtr8'!R82,"",IF(L83&lt;9,1,0))</f>
        <v>0</v>
      </c>
      <c r="N83" s="74">
        <f t="shared" si="10"/>
        <v>0</v>
      </c>
      <c r="O83" s="159">
        <f t="shared" si="11"/>
        <v>0</v>
      </c>
      <c r="P83" s="18">
        <f t="shared" si="12"/>
        <v>0</v>
      </c>
      <c r="Q83" s="74">
        <f t="shared" si="13"/>
        <v>0</v>
      </c>
      <c r="R83" s="40">
        <f t="shared" si="14"/>
        <v>0</v>
      </c>
      <c r="S83" s="18">
        <f t="shared" si="15"/>
        <v>0</v>
      </c>
      <c r="T83" s="40">
        <f t="shared" si="16"/>
        <v>0</v>
      </c>
      <c r="U83" s="18">
        <f t="shared" si="17"/>
        <v>0</v>
      </c>
      <c r="V83" s="40">
        <f t="shared" si="18"/>
        <v>0</v>
      </c>
      <c r="W83" s="18">
        <f t="shared" si="19"/>
        <v>0</v>
      </c>
    </row>
    <row r="84" spans="2:23" x14ac:dyDescent="0.3">
      <c r="B84" s="40">
        <v>69</v>
      </c>
      <c r="C84" s="172" t="str">
        <f>IF(M84=1,IF('Data-Qtr8'!C83="","",(COUNTIF('Data-Qtr8'!C83,"Yes")+(0.1*COUNTIF('Data-Qtr8'!C83,"N/A")))),"")</f>
        <v/>
      </c>
      <c r="D84" s="172" t="str">
        <f>IF(M84=1,IF(ISBLANK('Data-Qtr8'!D83),"",(COUNTIF('Data-Qtr8'!D83,"Yes")+(0.1*COUNTIF('Data-Qtr8'!D83,"N/A")))),"")</f>
        <v/>
      </c>
      <c r="E84" s="172" t="str">
        <f>IF(M84=1,IF(ISBLANK('Data-Qtr8'!E83),"",(10*COUNTIF('Data-Qtr8'!E83,"Yes, nominated to self-administer")+COUNTIF('Data-Qtr8'!E83,"Yes, nominated NOT to self-administer"))),"")</f>
        <v/>
      </c>
      <c r="F84" s="172" t="str">
        <f>IF(M84=1,IF(ISBLANK('Data-Qtr8'!F83),"",(10*COUNTIF('Data-Qtr8'!F83,"Yes, reported difficulty swallowing medicines")+COUNTIF('Data-Qtr8'!F83,"Yes, reported NO difficulty swallowing medicines"))),"")</f>
        <v/>
      </c>
      <c r="G84" s="168" t="str">
        <f>IF(M84=1,IF('Data-Qtr8'!P83,0.1,IF(ISBLANK('Data-Qtr8'!G83),"",(COUNTIF('Data-Qtr8'!G83,"Yes")+(0.1*COUNTIF('Data-Qtr8'!G83,"N/A"))))),"")</f>
        <v/>
      </c>
      <c r="H84" s="169" t="str">
        <f>IF(M84=1,IF('Data-Qtr8'!Q83,0.1,IF(ISBLANK('Data-Qtr8'!H83),"",((COUNTIF('Data-Qtr8'!H83,"Yes")+(0.1*COUNTIF('Data-Qtr8'!H83,"N/A")))))),"")</f>
        <v/>
      </c>
      <c r="I84" s="173" t="str">
        <f>IF(M84=1,IF(ISBLANK('Data-Qtr8'!I83),"",(COUNTIF('Data-Qtr8'!I83,"Yes")+(0.1*COUNTIF('Data-Qtr8'!I83,"N/A")))),"")</f>
        <v/>
      </c>
      <c r="J84" s="173" t="str">
        <f>IF(M84=1,IF(ISBLANK('Data-Qtr8'!J83),"",(COUNTIF('Data-Qtr8'!J83,"Yes")+(0.1*COUNTIF('Data-Qtr8'!J83,"N/A")))),"")</f>
        <v/>
      </c>
      <c r="K84" s="174" t="str">
        <f>IF(M84=1,IF(ISBLANK('Data-Qtr8'!K83),"",(COUNTIF('Data-Qtr8'!K83,"Yes")+(0.1*COUNTIF('Data-Qtr8'!K83,"N/A")))),"")</f>
        <v/>
      </c>
      <c r="L84" s="119">
        <f>COUNTIF('Data-Qtr8'!C83:K83,"")</f>
        <v>9</v>
      </c>
      <c r="M84" s="74">
        <f>IF('Data-Qtr8'!R83,"",IF(L84&lt;9,1,0))</f>
        <v>0</v>
      </c>
      <c r="N84" s="74">
        <f t="shared" si="10"/>
        <v>0</v>
      </c>
      <c r="O84" s="159">
        <f t="shared" si="11"/>
        <v>0</v>
      </c>
      <c r="P84" s="18">
        <f t="shared" si="12"/>
        <v>0</v>
      </c>
      <c r="Q84" s="74">
        <f t="shared" si="13"/>
        <v>0</v>
      </c>
      <c r="R84" s="40">
        <f t="shared" si="14"/>
        <v>0</v>
      </c>
      <c r="S84" s="18">
        <f t="shared" si="15"/>
        <v>0</v>
      </c>
      <c r="T84" s="40">
        <f t="shared" si="16"/>
        <v>0</v>
      </c>
      <c r="U84" s="18">
        <f t="shared" si="17"/>
        <v>0</v>
      </c>
      <c r="V84" s="40">
        <f t="shared" si="18"/>
        <v>0</v>
      </c>
      <c r="W84" s="18">
        <f t="shared" si="19"/>
        <v>0</v>
      </c>
    </row>
    <row r="85" spans="2:23" ht="15" thickBot="1" x14ac:dyDescent="0.35">
      <c r="B85" s="40">
        <v>70</v>
      </c>
      <c r="C85" s="172" t="str">
        <f>IF(M85=1,IF('Data-Qtr8'!C84="","",(COUNTIF('Data-Qtr8'!C84,"Yes")+(0.1*COUNTIF('Data-Qtr8'!C84,"N/A")))),"")</f>
        <v/>
      </c>
      <c r="D85" s="172" t="str">
        <f>IF(M85=1,IF(ISBLANK('Data-Qtr8'!D84),"",(COUNTIF('Data-Qtr8'!D84,"Yes")+(0.1*COUNTIF('Data-Qtr8'!D84,"N/A")))),"")</f>
        <v/>
      </c>
      <c r="E85" s="172" t="str">
        <f>IF(M85=1,IF(ISBLANK('Data-Qtr8'!E84),"",(10*COUNTIF('Data-Qtr8'!E84,"Yes, nominated to self-administer")+COUNTIF('Data-Qtr8'!E84,"Yes, nominated NOT to self-administer"))),"")</f>
        <v/>
      </c>
      <c r="F85" s="172" t="str">
        <f>IF(M85=1,IF(ISBLANK('Data-Qtr8'!F84),"",(10*COUNTIF('Data-Qtr8'!F84,"Yes, reported difficulty swallowing medicines")+COUNTIF('Data-Qtr8'!F84,"Yes, reported NO difficulty swallowing medicines"))),"")</f>
        <v/>
      </c>
      <c r="G85" s="168" t="str">
        <f>IF(M85=1,IF('Data-Qtr8'!P84,0.1,IF(ISBLANK('Data-Qtr8'!G84),"",(COUNTIF('Data-Qtr8'!G84,"Yes")+(0.1*COUNTIF('Data-Qtr8'!G84,"N/A"))))),"")</f>
        <v/>
      </c>
      <c r="H85" s="169" t="str">
        <f>IF(M85=1,IF('Data-Qtr8'!Q84,0.1,IF(ISBLANK('Data-Qtr8'!H84),"",((COUNTIF('Data-Qtr8'!H84,"Yes")+(0.1*COUNTIF('Data-Qtr8'!H84,"N/A")))))),"")</f>
        <v/>
      </c>
      <c r="I85" s="173" t="str">
        <f>IF(M85=1,IF(ISBLANK('Data-Qtr8'!I84),"",(COUNTIF('Data-Qtr8'!I84,"Yes")+(0.1*COUNTIF('Data-Qtr8'!I84,"N/A")))),"")</f>
        <v/>
      </c>
      <c r="J85" s="173" t="str">
        <f>IF(M85=1,IF(ISBLANK('Data-Qtr8'!J84),"",(COUNTIF('Data-Qtr8'!J84,"Yes")+(0.1*COUNTIF('Data-Qtr8'!J84,"N/A")))),"")</f>
        <v/>
      </c>
      <c r="K85" s="174" t="str">
        <f>IF(M85=1,IF(ISBLANK('Data-Qtr8'!K84),"",(COUNTIF('Data-Qtr8'!K84,"Yes")+(0.1*COUNTIF('Data-Qtr8'!K84,"N/A")))),"")</f>
        <v/>
      </c>
      <c r="L85" s="119">
        <f>COUNTIF('Data-Qtr8'!C84:K84,"")</f>
        <v>9</v>
      </c>
      <c r="M85" s="74">
        <f>IF('Data-Qtr8'!R84,"",IF(L85&lt;9,1,0))</f>
        <v>0</v>
      </c>
      <c r="N85" s="74">
        <f t="shared" si="10"/>
        <v>0</v>
      </c>
      <c r="O85" s="159">
        <f t="shared" si="11"/>
        <v>0</v>
      </c>
      <c r="P85" s="18">
        <f t="shared" si="12"/>
        <v>0</v>
      </c>
      <c r="Q85" s="74">
        <f t="shared" si="13"/>
        <v>0</v>
      </c>
      <c r="R85" s="40">
        <f t="shared" si="14"/>
        <v>0</v>
      </c>
      <c r="S85" s="18">
        <f t="shared" si="15"/>
        <v>0</v>
      </c>
      <c r="T85" s="40">
        <f t="shared" si="16"/>
        <v>0</v>
      </c>
      <c r="U85" s="18">
        <f t="shared" si="17"/>
        <v>0</v>
      </c>
      <c r="V85" s="40">
        <f t="shared" si="18"/>
        <v>0</v>
      </c>
      <c r="W85" s="18">
        <f t="shared" si="19"/>
        <v>0</v>
      </c>
    </row>
    <row r="86" spans="2:23" x14ac:dyDescent="0.3">
      <c r="B86" s="48">
        <v>71</v>
      </c>
      <c r="C86" s="172" t="str">
        <f>IF(M86=1,IF('Data-Qtr8'!C85="","",(COUNTIF('Data-Qtr8'!C85,"Yes")+(0.1*COUNTIF('Data-Qtr8'!C85,"N/A")))),"")</f>
        <v/>
      </c>
      <c r="D86" s="172" t="str">
        <f>IF(M86=1,IF(ISBLANK('Data-Qtr8'!D85),"",(COUNTIF('Data-Qtr8'!D85,"Yes")+(0.1*COUNTIF('Data-Qtr8'!D85,"N/A")))),"")</f>
        <v/>
      </c>
      <c r="E86" s="172" t="str">
        <f>IF(M86=1,IF(ISBLANK('Data-Qtr8'!E85),"",(10*COUNTIF('Data-Qtr8'!E85,"Yes, nominated to self-administer")+COUNTIF('Data-Qtr8'!E85,"Yes, nominated NOT to self-administer"))),"")</f>
        <v/>
      </c>
      <c r="F86" s="172" t="str">
        <f>IF(M86=1,IF(ISBLANK('Data-Qtr8'!F85),"",(10*COUNTIF('Data-Qtr8'!F85,"Yes, reported difficulty swallowing medicines")+COUNTIF('Data-Qtr8'!F85,"Yes, reported NO difficulty swallowing medicines"))),"")</f>
        <v/>
      </c>
      <c r="G86" s="168" t="str">
        <f>IF(M86=1,IF('Data-Qtr8'!P85,0.1,IF(ISBLANK('Data-Qtr8'!G85),"",(COUNTIF('Data-Qtr8'!G85,"Yes")+(0.1*COUNTIF('Data-Qtr8'!G85,"N/A"))))),"")</f>
        <v/>
      </c>
      <c r="H86" s="169" t="str">
        <f>IF(M86=1,IF('Data-Qtr8'!Q85,0.1,IF(ISBLANK('Data-Qtr8'!H85),"",((COUNTIF('Data-Qtr8'!H85,"Yes")+(0.1*COUNTIF('Data-Qtr8'!H85,"N/A")))))),"")</f>
        <v/>
      </c>
      <c r="I86" s="173" t="str">
        <f>IF(M86=1,IF(ISBLANK('Data-Qtr8'!I85),"",(COUNTIF('Data-Qtr8'!I85,"Yes")+(0.1*COUNTIF('Data-Qtr8'!I85,"N/A")))),"")</f>
        <v/>
      </c>
      <c r="J86" s="173" t="str">
        <f>IF(M86=1,IF(ISBLANK('Data-Qtr8'!J85),"",(COUNTIF('Data-Qtr8'!J85,"Yes")+(0.1*COUNTIF('Data-Qtr8'!J85,"N/A")))),"")</f>
        <v/>
      </c>
      <c r="K86" s="174" t="str">
        <f>IF(M86=1,IF(ISBLANK('Data-Qtr8'!K85),"",(COUNTIF('Data-Qtr8'!K85,"Yes")+(0.1*COUNTIF('Data-Qtr8'!K85,"N/A")))),"")</f>
        <v/>
      </c>
      <c r="L86" s="148">
        <f>COUNTIF('Data-Qtr8'!C85:K85,"")</f>
        <v>9</v>
      </c>
      <c r="M86" s="74">
        <f>IF('Data-Qtr8'!R85,"",IF(L86&lt;9,1,0))</f>
        <v>0</v>
      </c>
      <c r="N86" s="74">
        <f t="shared" si="10"/>
        <v>0</v>
      </c>
      <c r="O86" s="159">
        <f t="shared" si="11"/>
        <v>0</v>
      </c>
      <c r="P86" s="18">
        <f t="shared" si="12"/>
        <v>0</v>
      </c>
      <c r="Q86" s="74">
        <f t="shared" si="13"/>
        <v>0</v>
      </c>
      <c r="R86" s="40">
        <f t="shared" si="14"/>
        <v>0</v>
      </c>
      <c r="S86" s="18">
        <f t="shared" si="15"/>
        <v>0</v>
      </c>
      <c r="T86" s="40">
        <f t="shared" si="16"/>
        <v>0</v>
      </c>
      <c r="U86" s="18">
        <f t="shared" si="17"/>
        <v>0</v>
      </c>
      <c r="V86" s="40">
        <f t="shared" si="18"/>
        <v>0</v>
      </c>
      <c r="W86" s="18">
        <f t="shared" si="19"/>
        <v>0</v>
      </c>
    </row>
    <row r="87" spans="2:23" x14ac:dyDescent="0.3">
      <c r="B87" s="40">
        <v>72</v>
      </c>
      <c r="C87" s="172" t="str">
        <f>IF(M87=1,IF('Data-Qtr8'!C86="","",(COUNTIF('Data-Qtr8'!C86,"Yes")+(0.1*COUNTIF('Data-Qtr8'!C86,"N/A")))),"")</f>
        <v/>
      </c>
      <c r="D87" s="172" t="str">
        <f>IF(M87=1,IF(ISBLANK('Data-Qtr8'!D86),"",(COUNTIF('Data-Qtr8'!D86,"Yes")+(0.1*COUNTIF('Data-Qtr8'!D86,"N/A")))),"")</f>
        <v/>
      </c>
      <c r="E87" s="172" t="str">
        <f>IF(M87=1,IF(ISBLANK('Data-Qtr8'!E86),"",(10*COUNTIF('Data-Qtr8'!E86,"Yes, nominated to self-administer")+COUNTIF('Data-Qtr8'!E86,"Yes, nominated NOT to self-administer"))),"")</f>
        <v/>
      </c>
      <c r="F87" s="172" t="str">
        <f>IF(M87=1,IF(ISBLANK('Data-Qtr8'!F86),"",(10*COUNTIF('Data-Qtr8'!F86,"Yes, reported difficulty swallowing medicines")+COUNTIF('Data-Qtr8'!F86,"Yes, reported NO difficulty swallowing medicines"))),"")</f>
        <v/>
      </c>
      <c r="G87" s="168" t="str">
        <f>IF(M87=1,IF('Data-Qtr8'!P86,0.1,IF(ISBLANK('Data-Qtr8'!G86),"",(COUNTIF('Data-Qtr8'!G86,"Yes")+(0.1*COUNTIF('Data-Qtr8'!G86,"N/A"))))),"")</f>
        <v/>
      </c>
      <c r="H87" s="169" t="str">
        <f>IF(M87=1,IF('Data-Qtr8'!Q86,0.1,IF(ISBLANK('Data-Qtr8'!H86),"",((COUNTIF('Data-Qtr8'!H86,"Yes")+(0.1*COUNTIF('Data-Qtr8'!H86,"N/A")))))),"")</f>
        <v/>
      </c>
      <c r="I87" s="173" t="str">
        <f>IF(M87=1,IF(ISBLANK('Data-Qtr8'!I86),"",(COUNTIF('Data-Qtr8'!I86,"Yes")+(0.1*COUNTIF('Data-Qtr8'!I86,"N/A")))),"")</f>
        <v/>
      </c>
      <c r="J87" s="173" t="str">
        <f>IF(M87=1,IF(ISBLANK('Data-Qtr8'!J86),"",(COUNTIF('Data-Qtr8'!J86,"Yes")+(0.1*COUNTIF('Data-Qtr8'!J86,"N/A")))),"")</f>
        <v/>
      </c>
      <c r="K87" s="174" t="str">
        <f>IF(M87=1,IF(ISBLANK('Data-Qtr8'!K86),"",(COUNTIF('Data-Qtr8'!K86,"Yes")+(0.1*COUNTIF('Data-Qtr8'!K86,"N/A")))),"")</f>
        <v/>
      </c>
      <c r="L87" s="119">
        <f>COUNTIF('Data-Qtr8'!C86:K86,"")</f>
        <v>9</v>
      </c>
      <c r="M87" s="74">
        <f>IF('Data-Qtr8'!R86,"",IF(L87&lt;9,1,0))</f>
        <v>0</v>
      </c>
      <c r="N87" s="74">
        <f t="shared" si="10"/>
        <v>0</v>
      </c>
      <c r="O87" s="159">
        <f t="shared" si="11"/>
        <v>0</v>
      </c>
      <c r="P87" s="18">
        <f t="shared" si="12"/>
        <v>0</v>
      </c>
      <c r="Q87" s="74">
        <f t="shared" si="13"/>
        <v>0</v>
      </c>
      <c r="R87" s="40">
        <f t="shared" si="14"/>
        <v>0</v>
      </c>
      <c r="S87" s="18">
        <f t="shared" si="15"/>
        <v>0</v>
      </c>
      <c r="T87" s="40">
        <f t="shared" si="16"/>
        <v>0</v>
      </c>
      <c r="U87" s="18">
        <f t="shared" si="17"/>
        <v>0</v>
      </c>
      <c r="V87" s="40">
        <f t="shared" si="18"/>
        <v>0</v>
      </c>
      <c r="W87" s="18">
        <f t="shared" si="19"/>
        <v>0</v>
      </c>
    </row>
    <row r="88" spans="2:23" x14ac:dyDescent="0.3">
      <c r="B88" s="40">
        <v>73</v>
      </c>
      <c r="C88" s="172" t="str">
        <f>IF(M88=1,IF('Data-Qtr8'!C87="","",(COUNTIF('Data-Qtr8'!C87,"Yes")+(0.1*COUNTIF('Data-Qtr8'!C87,"N/A")))),"")</f>
        <v/>
      </c>
      <c r="D88" s="172" t="str">
        <f>IF(M88=1,IF(ISBLANK('Data-Qtr8'!D87),"",(COUNTIF('Data-Qtr8'!D87,"Yes")+(0.1*COUNTIF('Data-Qtr8'!D87,"N/A")))),"")</f>
        <v/>
      </c>
      <c r="E88" s="172" t="str">
        <f>IF(M88=1,IF(ISBLANK('Data-Qtr8'!E87),"",(10*COUNTIF('Data-Qtr8'!E87,"Yes, nominated to self-administer")+COUNTIF('Data-Qtr8'!E87,"Yes, nominated NOT to self-administer"))),"")</f>
        <v/>
      </c>
      <c r="F88" s="172" t="str">
        <f>IF(M88=1,IF(ISBLANK('Data-Qtr8'!F87),"",(10*COUNTIF('Data-Qtr8'!F87,"Yes, reported difficulty swallowing medicines")+COUNTIF('Data-Qtr8'!F87,"Yes, reported NO difficulty swallowing medicines"))),"")</f>
        <v/>
      </c>
      <c r="G88" s="168" t="str">
        <f>IF(M88=1,IF('Data-Qtr8'!P87,0.1,IF(ISBLANK('Data-Qtr8'!G87),"",(COUNTIF('Data-Qtr8'!G87,"Yes")+(0.1*COUNTIF('Data-Qtr8'!G87,"N/A"))))),"")</f>
        <v/>
      </c>
      <c r="H88" s="169" t="str">
        <f>IF(M88=1,IF('Data-Qtr8'!Q87,0.1,IF(ISBLANK('Data-Qtr8'!H87),"",((COUNTIF('Data-Qtr8'!H87,"Yes")+(0.1*COUNTIF('Data-Qtr8'!H87,"N/A")))))),"")</f>
        <v/>
      </c>
      <c r="I88" s="173" t="str">
        <f>IF(M88=1,IF(ISBLANK('Data-Qtr8'!I87),"",(COUNTIF('Data-Qtr8'!I87,"Yes")+(0.1*COUNTIF('Data-Qtr8'!I87,"N/A")))),"")</f>
        <v/>
      </c>
      <c r="J88" s="173" t="str">
        <f>IF(M88=1,IF(ISBLANK('Data-Qtr8'!J87),"",(COUNTIF('Data-Qtr8'!J87,"Yes")+(0.1*COUNTIF('Data-Qtr8'!J87,"N/A")))),"")</f>
        <v/>
      </c>
      <c r="K88" s="174" t="str">
        <f>IF(M88=1,IF(ISBLANK('Data-Qtr8'!K87),"",(COUNTIF('Data-Qtr8'!K87,"Yes")+(0.1*COUNTIF('Data-Qtr8'!K87,"N/A")))),"")</f>
        <v/>
      </c>
      <c r="L88" s="119">
        <f>COUNTIF('Data-Qtr8'!C87:K87,"")</f>
        <v>9</v>
      </c>
      <c r="M88" s="74">
        <f>IF('Data-Qtr8'!R87,"",IF(L88&lt;9,1,0))</f>
        <v>0</v>
      </c>
      <c r="N88" s="74">
        <f t="shared" si="10"/>
        <v>0</v>
      </c>
      <c r="O88" s="159">
        <f t="shared" si="11"/>
        <v>0</v>
      </c>
      <c r="P88" s="18">
        <f t="shared" si="12"/>
        <v>0</v>
      </c>
      <c r="Q88" s="74">
        <f t="shared" si="13"/>
        <v>0</v>
      </c>
      <c r="R88" s="40">
        <f t="shared" si="14"/>
        <v>0</v>
      </c>
      <c r="S88" s="18">
        <f t="shared" si="15"/>
        <v>0</v>
      </c>
      <c r="T88" s="40">
        <f t="shared" si="16"/>
        <v>0</v>
      </c>
      <c r="U88" s="18">
        <f t="shared" si="17"/>
        <v>0</v>
      </c>
      <c r="V88" s="40">
        <f t="shared" si="18"/>
        <v>0</v>
      </c>
      <c r="W88" s="18">
        <f t="shared" si="19"/>
        <v>0</v>
      </c>
    </row>
    <row r="89" spans="2:23" x14ac:dyDescent="0.3">
      <c r="B89" s="40">
        <v>74</v>
      </c>
      <c r="C89" s="172" t="str">
        <f>IF(M89=1,IF('Data-Qtr8'!C88="","",(COUNTIF('Data-Qtr8'!C88,"Yes")+(0.1*COUNTIF('Data-Qtr8'!C88,"N/A")))),"")</f>
        <v/>
      </c>
      <c r="D89" s="172" t="str">
        <f>IF(M89=1,IF(ISBLANK('Data-Qtr8'!D88),"",(COUNTIF('Data-Qtr8'!D88,"Yes")+(0.1*COUNTIF('Data-Qtr8'!D88,"N/A")))),"")</f>
        <v/>
      </c>
      <c r="E89" s="172" t="str">
        <f>IF(M89=1,IF(ISBLANK('Data-Qtr8'!E88),"",(10*COUNTIF('Data-Qtr8'!E88,"Yes, nominated to self-administer")+COUNTIF('Data-Qtr8'!E88,"Yes, nominated NOT to self-administer"))),"")</f>
        <v/>
      </c>
      <c r="F89" s="172" t="str">
        <f>IF(M89=1,IF(ISBLANK('Data-Qtr8'!F88),"",(10*COUNTIF('Data-Qtr8'!F88,"Yes, reported difficulty swallowing medicines")+COUNTIF('Data-Qtr8'!F88,"Yes, reported NO difficulty swallowing medicines"))),"")</f>
        <v/>
      </c>
      <c r="G89" s="168" t="str">
        <f>IF(M89=1,IF('Data-Qtr8'!P88,0.1,IF(ISBLANK('Data-Qtr8'!G88),"",(COUNTIF('Data-Qtr8'!G88,"Yes")+(0.1*COUNTIF('Data-Qtr8'!G88,"N/A"))))),"")</f>
        <v/>
      </c>
      <c r="H89" s="169" t="str">
        <f>IF(M89=1,IF('Data-Qtr8'!Q88,0.1,IF(ISBLANK('Data-Qtr8'!H88),"",((COUNTIF('Data-Qtr8'!H88,"Yes")+(0.1*COUNTIF('Data-Qtr8'!H88,"N/A")))))),"")</f>
        <v/>
      </c>
      <c r="I89" s="173" t="str">
        <f>IF(M89=1,IF(ISBLANK('Data-Qtr8'!I88),"",(COUNTIF('Data-Qtr8'!I88,"Yes")+(0.1*COUNTIF('Data-Qtr8'!I88,"N/A")))),"")</f>
        <v/>
      </c>
      <c r="J89" s="173" t="str">
        <f>IF(M89=1,IF(ISBLANK('Data-Qtr8'!J88),"",(COUNTIF('Data-Qtr8'!J88,"Yes")+(0.1*COUNTIF('Data-Qtr8'!J88,"N/A")))),"")</f>
        <v/>
      </c>
      <c r="K89" s="174" t="str">
        <f>IF(M89=1,IF(ISBLANK('Data-Qtr8'!K88),"",(COUNTIF('Data-Qtr8'!K88,"Yes")+(0.1*COUNTIF('Data-Qtr8'!K88,"N/A")))),"")</f>
        <v/>
      </c>
      <c r="L89" s="119">
        <f>COUNTIF('Data-Qtr8'!C88:K88,"")</f>
        <v>9</v>
      </c>
      <c r="M89" s="74">
        <f>IF('Data-Qtr8'!R88,"",IF(L89&lt;9,1,0))</f>
        <v>0</v>
      </c>
      <c r="N89" s="74">
        <f t="shared" si="10"/>
        <v>0</v>
      </c>
      <c r="O89" s="159">
        <f t="shared" si="11"/>
        <v>0</v>
      </c>
      <c r="P89" s="18">
        <f t="shared" si="12"/>
        <v>0</v>
      </c>
      <c r="Q89" s="74">
        <f t="shared" si="13"/>
        <v>0</v>
      </c>
      <c r="R89" s="40">
        <f t="shared" si="14"/>
        <v>0</v>
      </c>
      <c r="S89" s="18">
        <f t="shared" si="15"/>
        <v>0</v>
      </c>
      <c r="T89" s="40">
        <f t="shared" si="16"/>
        <v>0</v>
      </c>
      <c r="U89" s="18">
        <f t="shared" si="17"/>
        <v>0</v>
      </c>
      <c r="V89" s="40">
        <f t="shared" si="18"/>
        <v>0</v>
      </c>
      <c r="W89" s="18">
        <f t="shared" si="19"/>
        <v>0</v>
      </c>
    </row>
    <row r="90" spans="2:23" x14ac:dyDescent="0.3">
      <c r="B90" s="40">
        <v>75</v>
      </c>
      <c r="C90" s="172" t="str">
        <f>IF(M90=1,IF('Data-Qtr8'!C89="","",(COUNTIF('Data-Qtr8'!C89,"Yes")+(0.1*COUNTIF('Data-Qtr8'!C89,"N/A")))),"")</f>
        <v/>
      </c>
      <c r="D90" s="172" t="str">
        <f>IF(M90=1,IF(ISBLANK('Data-Qtr8'!D89),"",(COUNTIF('Data-Qtr8'!D89,"Yes")+(0.1*COUNTIF('Data-Qtr8'!D89,"N/A")))),"")</f>
        <v/>
      </c>
      <c r="E90" s="172" t="str">
        <f>IF(M90=1,IF(ISBLANK('Data-Qtr8'!E89),"",(10*COUNTIF('Data-Qtr8'!E89,"Yes, nominated to self-administer")+COUNTIF('Data-Qtr8'!E89,"Yes, nominated NOT to self-administer"))),"")</f>
        <v/>
      </c>
      <c r="F90" s="172" t="str">
        <f>IF(M90=1,IF(ISBLANK('Data-Qtr8'!F89),"",(10*COUNTIF('Data-Qtr8'!F89,"Yes, reported difficulty swallowing medicines")+COUNTIF('Data-Qtr8'!F89,"Yes, reported NO difficulty swallowing medicines"))),"")</f>
        <v/>
      </c>
      <c r="G90" s="168" t="str">
        <f>IF(M90=1,IF('Data-Qtr8'!P89,0.1,IF(ISBLANK('Data-Qtr8'!G89),"",(COUNTIF('Data-Qtr8'!G89,"Yes")+(0.1*COUNTIF('Data-Qtr8'!G89,"N/A"))))),"")</f>
        <v/>
      </c>
      <c r="H90" s="169" t="str">
        <f>IF(M90=1,IF('Data-Qtr8'!Q89,0.1,IF(ISBLANK('Data-Qtr8'!H89),"",((COUNTIF('Data-Qtr8'!H89,"Yes")+(0.1*COUNTIF('Data-Qtr8'!H89,"N/A")))))),"")</f>
        <v/>
      </c>
      <c r="I90" s="173" t="str">
        <f>IF(M90=1,IF(ISBLANK('Data-Qtr8'!I89),"",(COUNTIF('Data-Qtr8'!I89,"Yes")+(0.1*COUNTIF('Data-Qtr8'!I89,"N/A")))),"")</f>
        <v/>
      </c>
      <c r="J90" s="173" t="str">
        <f>IF(M90=1,IF(ISBLANK('Data-Qtr8'!J89),"",(COUNTIF('Data-Qtr8'!J89,"Yes")+(0.1*COUNTIF('Data-Qtr8'!J89,"N/A")))),"")</f>
        <v/>
      </c>
      <c r="K90" s="174" t="str">
        <f>IF(M90=1,IF(ISBLANK('Data-Qtr8'!K89),"",(COUNTIF('Data-Qtr8'!K89,"Yes")+(0.1*COUNTIF('Data-Qtr8'!K89,"N/A")))),"")</f>
        <v/>
      </c>
      <c r="L90" s="119">
        <f>COUNTIF('Data-Qtr8'!C89:K89,"")</f>
        <v>9</v>
      </c>
      <c r="M90" s="74">
        <f>IF('Data-Qtr8'!R89,"",IF(L90&lt;9,1,0))</f>
        <v>0</v>
      </c>
      <c r="N90" s="74">
        <f t="shared" si="10"/>
        <v>0</v>
      </c>
      <c r="O90" s="159">
        <f t="shared" si="11"/>
        <v>0</v>
      </c>
      <c r="P90" s="18">
        <f t="shared" si="12"/>
        <v>0</v>
      </c>
      <c r="Q90" s="74">
        <f t="shared" si="13"/>
        <v>0</v>
      </c>
      <c r="R90" s="40">
        <f t="shared" si="14"/>
        <v>0</v>
      </c>
      <c r="S90" s="18">
        <f t="shared" si="15"/>
        <v>0</v>
      </c>
      <c r="T90" s="40">
        <f t="shared" si="16"/>
        <v>0</v>
      </c>
      <c r="U90" s="18">
        <f t="shared" si="17"/>
        <v>0</v>
      </c>
      <c r="V90" s="40">
        <f t="shared" si="18"/>
        <v>0</v>
      </c>
      <c r="W90" s="18">
        <f t="shared" si="19"/>
        <v>0</v>
      </c>
    </row>
    <row r="91" spans="2:23" x14ac:dyDescent="0.3">
      <c r="B91" s="40">
        <v>76</v>
      </c>
      <c r="C91" s="172" t="str">
        <f>IF(M91=1,IF('Data-Qtr8'!C90="","",(COUNTIF('Data-Qtr8'!C90,"Yes")+(0.1*COUNTIF('Data-Qtr8'!C90,"N/A")))),"")</f>
        <v/>
      </c>
      <c r="D91" s="172" t="str">
        <f>IF(M91=1,IF(ISBLANK('Data-Qtr8'!D90),"",(COUNTIF('Data-Qtr8'!D90,"Yes")+(0.1*COUNTIF('Data-Qtr8'!D90,"N/A")))),"")</f>
        <v/>
      </c>
      <c r="E91" s="172" t="str">
        <f>IF(M91=1,IF(ISBLANK('Data-Qtr8'!E90),"",(10*COUNTIF('Data-Qtr8'!E90,"Yes, nominated to self-administer")+COUNTIF('Data-Qtr8'!E90,"Yes, nominated NOT to self-administer"))),"")</f>
        <v/>
      </c>
      <c r="F91" s="172" t="str">
        <f>IF(M91=1,IF(ISBLANK('Data-Qtr8'!F90),"",(10*COUNTIF('Data-Qtr8'!F90,"Yes, reported difficulty swallowing medicines")+COUNTIF('Data-Qtr8'!F90,"Yes, reported NO difficulty swallowing medicines"))),"")</f>
        <v/>
      </c>
      <c r="G91" s="168" t="str">
        <f>IF(M91=1,IF('Data-Qtr8'!P90,0.1,IF(ISBLANK('Data-Qtr8'!G90),"",(COUNTIF('Data-Qtr8'!G90,"Yes")+(0.1*COUNTIF('Data-Qtr8'!G90,"N/A"))))),"")</f>
        <v/>
      </c>
      <c r="H91" s="169" t="str">
        <f>IF(M91=1,IF('Data-Qtr8'!Q90,0.1,IF(ISBLANK('Data-Qtr8'!H90),"",((COUNTIF('Data-Qtr8'!H90,"Yes")+(0.1*COUNTIF('Data-Qtr8'!H90,"N/A")))))),"")</f>
        <v/>
      </c>
      <c r="I91" s="173" t="str">
        <f>IF(M91=1,IF(ISBLANK('Data-Qtr8'!I90),"",(COUNTIF('Data-Qtr8'!I90,"Yes")+(0.1*COUNTIF('Data-Qtr8'!I90,"N/A")))),"")</f>
        <v/>
      </c>
      <c r="J91" s="173" t="str">
        <f>IF(M91=1,IF(ISBLANK('Data-Qtr8'!J90),"",(COUNTIF('Data-Qtr8'!J90,"Yes")+(0.1*COUNTIF('Data-Qtr8'!J90,"N/A")))),"")</f>
        <v/>
      </c>
      <c r="K91" s="174" t="str">
        <f>IF(M91=1,IF(ISBLANK('Data-Qtr8'!K90),"",(COUNTIF('Data-Qtr8'!K90,"Yes")+(0.1*COUNTIF('Data-Qtr8'!K90,"N/A")))),"")</f>
        <v/>
      </c>
      <c r="L91" s="119">
        <f>COUNTIF('Data-Qtr8'!C90:K90,"")</f>
        <v>9</v>
      </c>
      <c r="M91" s="74">
        <f>IF('Data-Qtr8'!R90,"",IF(L91&lt;9,1,0))</f>
        <v>0</v>
      </c>
      <c r="N91" s="74">
        <f t="shared" si="10"/>
        <v>0</v>
      </c>
      <c r="O91" s="159">
        <f t="shared" si="11"/>
        <v>0</v>
      </c>
      <c r="P91" s="18">
        <f t="shared" si="12"/>
        <v>0</v>
      </c>
      <c r="Q91" s="74">
        <f t="shared" si="13"/>
        <v>0</v>
      </c>
      <c r="R91" s="40">
        <f t="shared" si="14"/>
        <v>0</v>
      </c>
      <c r="S91" s="18">
        <f t="shared" si="15"/>
        <v>0</v>
      </c>
      <c r="T91" s="40">
        <f t="shared" si="16"/>
        <v>0</v>
      </c>
      <c r="U91" s="18">
        <f t="shared" si="17"/>
        <v>0</v>
      </c>
      <c r="V91" s="40">
        <f t="shared" si="18"/>
        <v>0</v>
      </c>
      <c r="W91" s="18">
        <f t="shared" si="19"/>
        <v>0</v>
      </c>
    </row>
    <row r="92" spans="2:23" x14ac:dyDescent="0.3">
      <c r="B92" s="40">
        <v>77</v>
      </c>
      <c r="C92" s="172" t="str">
        <f>IF(M92=1,IF('Data-Qtr8'!C91="","",(COUNTIF('Data-Qtr8'!C91,"Yes")+(0.1*COUNTIF('Data-Qtr8'!C91,"N/A")))),"")</f>
        <v/>
      </c>
      <c r="D92" s="172" t="str">
        <f>IF(M92=1,IF(ISBLANK('Data-Qtr8'!D91),"",(COUNTIF('Data-Qtr8'!D91,"Yes")+(0.1*COUNTIF('Data-Qtr8'!D91,"N/A")))),"")</f>
        <v/>
      </c>
      <c r="E92" s="172" t="str">
        <f>IF(M92=1,IF(ISBLANK('Data-Qtr8'!E91),"",(10*COUNTIF('Data-Qtr8'!E91,"Yes, nominated to self-administer")+COUNTIF('Data-Qtr8'!E91,"Yes, nominated NOT to self-administer"))),"")</f>
        <v/>
      </c>
      <c r="F92" s="172" t="str">
        <f>IF(M92=1,IF(ISBLANK('Data-Qtr8'!F91),"",(10*COUNTIF('Data-Qtr8'!F91,"Yes, reported difficulty swallowing medicines")+COUNTIF('Data-Qtr8'!F91,"Yes, reported NO difficulty swallowing medicines"))),"")</f>
        <v/>
      </c>
      <c r="G92" s="168" t="str">
        <f>IF(M92=1,IF('Data-Qtr8'!P91,0.1,IF(ISBLANK('Data-Qtr8'!G91),"",(COUNTIF('Data-Qtr8'!G91,"Yes")+(0.1*COUNTIF('Data-Qtr8'!G91,"N/A"))))),"")</f>
        <v/>
      </c>
      <c r="H92" s="169" t="str">
        <f>IF(M92=1,IF('Data-Qtr8'!Q91,0.1,IF(ISBLANK('Data-Qtr8'!H91),"",((COUNTIF('Data-Qtr8'!H91,"Yes")+(0.1*COUNTIF('Data-Qtr8'!H91,"N/A")))))),"")</f>
        <v/>
      </c>
      <c r="I92" s="173" t="str">
        <f>IF(M92=1,IF(ISBLANK('Data-Qtr8'!I91),"",(COUNTIF('Data-Qtr8'!I91,"Yes")+(0.1*COUNTIF('Data-Qtr8'!I91,"N/A")))),"")</f>
        <v/>
      </c>
      <c r="J92" s="173" t="str">
        <f>IF(M92=1,IF(ISBLANK('Data-Qtr8'!J91),"",(COUNTIF('Data-Qtr8'!J91,"Yes")+(0.1*COUNTIF('Data-Qtr8'!J91,"N/A")))),"")</f>
        <v/>
      </c>
      <c r="K92" s="174" t="str">
        <f>IF(M92=1,IF(ISBLANK('Data-Qtr8'!K91),"",(COUNTIF('Data-Qtr8'!K91,"Yes")+(0.1*COUNTIF('Data-Qtr8'!K91,"N/A")))),"")</f>
        <v/>
      </c>
      <c r="L92" s="119">
        <f>COUNTIF('Data-Qtr8'!C91:K91,"")</f>
        <v>9</v>
      </c>
      <c r="M92" s="74">
        <f>IF('Data-Qtr8'!R91,"",IF(L92&lt;9,1,0))</f>
        <v>0</v>
      </c>
      <c r="N92" s="74">
        <f t="shared" si="10"/>
        <v>0</v>
      </c>
      <c r="O92" s="159">
        <f t="shared" si="11"/>
        <v>0</v>
      </c>
      <c r="P92" s="18">
        <f t="shared" si="12"/>
        <v>0</v>
      </c>
      <c r="Q92" s="74">
        <f t="shared" si="13"/>
        <v>0</v>
      </c>
      <c r="R92" s="40">
        <f t="shared" si="14"/>
        <v>0</v>
      </c>
      <c r="S92" s="18">
        <f t="shared" si="15"/>
        <v>0</v>
      </c>
      <c r="T92" s="40">
        <f t="shared" si="16"/>
        <v>0</v>
      </c>
      <c r="U92" s="18">
        <f t="shared" si="17"/>
        <v>0</v>
      </c>
      <c r="V92" s="40">
        <f t="shared" si="18"/>
        <v>0</v>
      </c>
      <c r="W92" s="18">
        <f t="shared" si="19"/>
        <v>0</v>
      </c>
    </row>
    <row r="93" spans="2:23" x14ac:dyDescent="0.3">
      <c r="B93" s="40">
        <v>78</v>
      </c>
      <c r="C93" s="172" t="str">
        <f>IF(M93=1,IF('Data-Qtr8'!C92="","",(COUNTIF('Data-Qtr8'!C92,"Yes")+(0.1*COUNTIF('Data-Qtr8'!C92,"N/A")))),"")</f>
        <v/>
      </c>
      <c r="D93" s="172" t="str">
        <f>IF(M93=1,IF(ISBLANK('Data-Qtr8'!D92),"",(COUNTIF('Data-Qtr8'!D92,"Yes")+(0.1*COUNTIF('Data-Qtr8'!D92,"N/A")))),"")</f>
        <v/>
      </c>
      <c r="E93" s="172" t="str">
        <f>IF(M93=1,IF(ISBLANK('Data-Qtr8'!E92),"",(10*COUNTIF('Data-Qtr8'!E92,"Yes, nominated to self-administer")+COUNTIF('Data-Qtr8'!E92,"Yes, nominated NOT to self-administer"))),"")</f>
        <v/>
      </c>
      <c r="F93" s="172" t="str">
        <f>IF(M93=1,IF(ISBLANK('Data-Qtr8'!F92),"",(10*COUNTIF('Data-Qtr8'!F92,"Yes, reported difficulty swallowing medicines")+COUNTIF('Data-Qtr8'!F92,"Yes, reported NO difficulty swallowing medicines"))),"")</f>
        <v/>
      </c>
      <c r="G93" s="168" t="str">
        <f>IF(M93=1,IF('Data-Qtr8'!P92,0.1,IF(ISBLANK('Data-Qtr8'!G92),"",(COUNTIF('Data-Qtr8'!G92,"Yes")+(0.1*COUNTIF('Data-Qtr8'!G92,"N/A"))))),"")</f>
        <v/>
      </c>
      <c r="H93" s="169" t="str">
        <f>IF(M93=1,IF('Data-Qtr8'!Q92,0.1,IF(ISBLANK('Data-Qtr8'!H92),"",((COUNTIF('Data-Qtr8'!H92,"Yes")+(0.1*COUNTIF('Data-Qtr8'!H92,"N/A")))))),"")</f>
        <v/>
      </c>
      <c r="I93" s="173" t="str">
        <f>IF(M93=1,IF(ISBLANK('Data-Qtr8'!I92),"",(COUNTIF('Data-Qtr8'!I92,"Yes")+(0.1*COUNTIF('Data-Qtr8'!I92,"N/A")))),"")</f>
        <v/>
      </c>
      <c r="J93" s="173" t="str">
        <f>IF(M93=1,IF(ISBLANK('Data-Qtr8'!J92),"",(COUNTIF('Data-Qtr8'!J92,"Yes")+(0.1*COUNTIF('Data-Qtr8'!J92,"N/A")))),"")</f>
        <v/>
      </c>
      <c r="K93" s="174" t="str">
        <f>IF(M93=1,IF(ISBLANK('Data-Qtr8'!K92),"",(COUNTIF('Data-Qtr8'!K92,"Yes")+(0.1*COUNTIF('Data-Qtr8'!K92,"N/A")))),"")</f>
        <v/>
      </c>
      <c r="L93" s="119">
        <f>COUNTIF('Data-Qtr8'!C92:K92,"")</f>
        <v>9</v>
      </c>
      <c r="M93" s="74">
        <f>IF('Data-Qtr8'!R92,"",IF(L93&lt;9,1,0))</f>
        <v>0</v>
      </c>
      <c r="N93" s="74">
        <f t="shared" si="10"/>
        <v>0</v>
      </c>
      <c r="O93" s="159">
        <f t="shared" si="11"/>
        <v>0</v>
      </c>
      <c r="P93" s="18">
        <f t="shared" si="12"/>
        <v>0</v>
      </c>
      <c r="Q93" s="74">
        <f t="shared" si="13"/>
        <v>0</v>
      </c>
      <c r="R93" s="40">
        <f t="shared" si="14"/>
        <v>0</v>
      </c>
      <c r="S93" s="18">
        <f t="shared" si="15"/>
        <v>0</v>
      </c>
      <c r="T93" s="40">
        <f t="shared" si="16"/>
        <v>0</v>
      </c>
      <c r="U93" s="18">
        <f t="shared" si="17"/>
        <v>0</v>
      </c>
      <c r="V93" s="40">
        <f t="shared" si="18"/>
        <v>0</v>
      </c>
      <c r="W93" s="18">
        <f t="shared" si="19"/>
        <v>0</v>
      </c>
    </row>
    <row r="94" spans="2:23" x14ac:dyDescent="0.3">
      <c r="B94" s="40">
        <v>79</v>
      </c>
      <c r="C94" s="172" t="str">
        <f>IF(M94=1,IF('Data-Qtr8'!C93="","",(COUNTIF('Data-Qtr8'!C93,"Yes")+(0.1*COUNTIF('Data-Qtr8'!C93,"N/A")))),"")</f>
        <v/>
      </c>
      <c r="D94" s="172" t="str">
        <f>IF(M94=1,IF(ISBLANK('Data-Qtr8'!D93),"",(COUNTIF('Data-Qtr8'!D93,"Yes")+(0.1*COUNTIF('Data-Qtr8'!D93,"N/A")))),"")</f>
        <v/>
      </c>
      <c r="E94" s="172" t="str">
        <f>IF(M94=1,IF(ISBLANK('Data-Qtr8'!E93),"",(10*COUNTIF('Data-Qtr8'!E93,"Yes, nominated to self-administer")+COUNTIF('Data-Qtr8'!E93,"Yes, nominated NOT to self-administer"))),"")</f>
        <v/>
      </c>
      <c r="F94" s="172" t="str">
        <f>IF(M94=1,IF(ISBLANK('Data-Qtr8'!F93),"",(10*COUNTIF('Data-Qtr8'!F93,"Yes, reported difficulty swallowing medicines")+COUNTIF('Data-Qtr8'!F93,"Yes, reported NO difficulty swallowing medicines"))),"")</f>
        <v/>
      </c>
      <c r="G94" s="168" t="str">
        <f>IF(M94=1,IF('Data-Qtr8'!P93,0.1,IF(ISBLANK('Data-Qtr8'!G93),"",(COUNTIF('Data-Qtr8'!G93,"Yes")+(0.1*COUNTIF('Data-Qtr8'!G93,"N/A"))))),"")</f>
        <v/>
      </c>
      <c r="H94" s="169" t="str">
        <f>IF(M94=1,IF('Data-Qtr8'!Q93,0.1,IF(ISBLANK('Data-Qtr8'!H93),"",((COUNTIF('Data-Qtr8'!H93,"Yes")+(0.1*COUNTIF('Data-Qtr8'!H93,"N/A")))))),"")</f>
        <v/>
      </c>
      <c r="I94" s="173" t="str">
        <f>IF(M94=1,IF(ISBLANK('Data-Qtr8'!I93),"",(COUNTIF('Data-Qtr8'!I93,"Yes")+(0.1*COUNTIF('Data-Qtr8'!I93,"N/A")))),"")</f>
        <v/>
      </c>
      <c r="J94" s="173" t="str">
        <f>IF(M94=1,IF(ISBLANK('Data-Qtr8'!J93),"",(COUNTIF('Data-Qtr8'!J93,"Yes")+(0.1*COUNTIF('Data-Qtr8'!J93,"N/A")))),"")</f>
        <v/>
      </c>
      <c r="K94" s="174" t="str">
        <f>IF(M94=1,IF(ISBLANK('Data-Qtr8'!K93),"",(COUNTIF('Data-Qtr8'!K93,"Yes")+(0.1*COUNTIF('Data-Qtr8'!K93,"N/A")))),"")</f>
        <v/>
      </c>
      <c r="L94" s="119">
        <f>COUNTIF('Data-Qtr8'!C93:K93,"")</f>
        <v>9</v>
      </c>
      <c r="M94" s="74">
        <f>IF('Data-Qtr8'!R93,"",IF(L94&lt;9,1,0))</f>
        <v>0</v>
      </c>
      <c r="N94" s="74">
        <f t="shared" si="10"/>
        <v>0</v>
      </c>
      <c r="O94" s="159">
        <f t="shared" si="11"/>
        <v>0</v>
      </c>
      <c r="P94" s="18">
        <f t="shared" si="12"/>
        <v>0</v>
      </c>
      <c r="Q94" s="74">
        <f t="shared" si="13"/>
        <v>0</v>
      </c>
      <c r="R94" s="40">
        <f t="shared" si="14"/>
        <v>0</v>
      </c>
      <c r="S94" s="18">
        <f t="shared" si="15"/>
        <v>0</v>
      </c>
      <c r="T94" s="40">
        <f t="shared" si="16"/>
        <v>0</v>
      </c>
      <c r="U94" s="18">
        <f t="shared" si="17"/>
        <v>0</v>
      </c>
      <c r="V94" s="40">
        <f t="shared" si="18"/>
        <v>0</v>
      </c>
      <c r="W94" s="18">
        <f t="shared" si="19"/>
        <v>0</v>
      </c>
    </row>
    <row r="95" spans="2:23" ht="15" thickBot="1" x14ac:dyDescent="0.35">
      <c r="B95" s="49">
        <v>80</v>
      </c>
      <c r="C95" s="172" t="str">
        <f>IF(M95=1,IF('Data-Qtr8'!C94="","",(COUNTIF('Data-Qtr8'!C94,"Yes")+(0.1*COUNTIF('Data-Qtr8'!C94,"N/A")))),"")</f>
        <v/>
      </c>
      <c r="D95" s="172" t="str">
        <f>IF(M95=1,IF(ISBLANK('Data-Qtr8'!D94),"",(COUNTIF('Data-Qtr8'!D94,"Yes")+(0.1*COUNTIF('Data-Qtr8'!D94,"N/A")))),"")</f>
        <v/>
      </c>
      <c r="E95" s="172" t="str">
        <f>IF(M95=1,IF(ISBLANK('Data-Qtr8'!E94),"",(10*COUNTIF('Data-Qtr8'!E94,"Yes, nominated to self-administer")+COUNTIF('Data-Qtr8'!E94,"Yes, nominated NOT to self-administer"))),"")</f>
        <v/>
      </c>
      <c r="F95" s="172" t="str">
        <f>IF(M95=1,IF(ISBLANK('Data-Qtr8'!F94),"",(10*COUNTIF('Data-Qtr8'!F94,"Yes, reported difficulty swallowing medicines")+COUNTIF('Data-Qtr8'!F94,"Yes, reported NO difficulty swallowing medicines"))),"")</f>
        <v/>
      </c>
      <c r="G95" s="168" t="str">
        <f>IF(M95=1,IF('Data-Qtr8'!P94,0.1,IF(ISBLANK('Data-Qtr8'!G94),"",(COUNTIF('Data-Qtr8'!G94,"Yes")+(0.1*COUNTIF('Data-Qtr8'!G94,"N/A"))))),"")</f>
        <v/>
      </c>
      <c r="H95" s="169" t="str">
        <f>IF(M95=1,IF('Data-Qtr8'!Q94,0.1,IF(ISBLANK('Data-Qtr8'!H94),"",((COUNTIF('Data-Qtr8'!H94,"Yes")+(0.1*COUNTIF('Data-Qtr8'!H94,"N/A")))))),"")</f>
        <v/>
      </c>
      <c r="I95" s="173" t="str">
        <f>IF(M95=1,IF(ISBLANK('Data-Qtr8'!I94),"",(COUNTIF('Data-Qtr8'!I94,"Yes")+(0.1*COUNTIF('Data-Qtr8'!I94,"N/A")))),"")</f>
        <v/>
      </c>
      <c r="J95" s="173" t="str">
        <f>IF(M95=1,IF(ISBLANK('Data-Qtr8'!J94),"",(COUNTIF('Data-Qtr8'!J94,"Yes")+(0.1*COUNTIF('Data-Qtr8'!J94,"N/A")))),"")</f>
        <v/>
      </c>
      <c r="K95" s="174" t="str">
        <f>IF(M95=1,IF(ISBLANK('Data-Qtr8'!K94),"",(COUNTIF('Data-Qtr8'!K94,"Yes")+(0.1*COUNTIF('Data-Qtr8'!K94,"N/A")))),"")</f>
        <v/>
      </c>
      <c r="L95" s="149">
        <f>COUNTIF('Data-Qtr8'!C94:K94,"")</f>
        <v>9</v>
      </c>
      <c r="M95" s="74">
        <f>IF('Data-Qtr8'!R94,"",IF(L95&lt;9,1,0))</f>
        <v>0</v>
      </c>
      <c r="N95" s="74">
        <f t="shared" si="10"/>
        <v>0</v>
      </c>
      <c r="O95" s="159">
        <f t="shared" si="11"/>
        <v>0</v>
      </c>
      <c r="P95" s="18">
        <f t="shared" si="12"/>
        <v>0</v>
      </c>
      <c r="Q95" s="74">
        <f t="shared" si="13"/>
        <v>0</v>
      </c>
      <c r="R95" s="40">
        <f t="shared" si="14"/>
        <v>0</v>
      </c>
      <c r="S95" s="18">
        <f t="shared" si="15"/>
        <v>0</v>
      </c>
      <c r="T95" s="40">
        <f t="shared" si="16"/>
        <v>0</v>
      </c>
      <c r="U95" s="18">
        <f t="shared" si="17"/>
        <v>0</v>
      </c>
      <c r="V95" s="40">
        <f t="shared" si="18"/>
        <v>0</v>
      </c>
      <c r="W95" s="18">
        <f t="shared" si="19"/>
        <v>0</v>
      </c>
    </row>
    <row r="96" spans="2:23" x14ac:dyDescent="0.3">
      <c r="B96" s="40">
        <v>81</v>
      </c>
      <c r="C96" s="172" t="str">
        <f>IF(M96=1,IF('Data-Qtr8'!C95="","",(COUNTIF('Data-Qtr8'!C95,"Yes")+(0.1*COUNTIF('Data-Qtr8'!C95,"N/A")))),"")</f>
        <v/>
      </c>
      <c r="D96" s="172" t="str">
        <f>IF(M96=1,IF(ISBLANK('Data-Qtr8'!D95),"",(COUNTIF('Data-Qtr8'!D95,"Yes")+(0.1*COUNTIF('Data-Qtr8'!D95,"N/A")))),"")</f>
        <v/>
      </c>
      <c r="E96" s="172" t="str">
        <f>IF(M96=1,IF(ISBLANK('Data-Qtr8'!E95),"",(10*COUNTIF('Data-Qtr8'!E95,"Yes, nominated to self-administer")+COUNTIF('Data-Qtr8'!E95,"Yes, nominated NOT to self-administer"))),"")</f>
        <v/>
      </c>
      <c r="F96" s="172" t="str">
        <f>IF(M96=1,IF(ISBLANK('Data-Qtr8'!F95),"",(10*COUNTIF('Data-Qtr8'!F95,"Yes, reported difficulty swallowing medicines")+COUNTIF('Data-Qtr8'!F95,"Yes, reported NO difficulty swallowing medicines"))),"")</f>
        <v/>
      </c>
      <c r="G96" s="168" t="str">
        <f>IF(M96=1,IF('Data-Qtr8'!P95,0.1,IF(ISBLANK('Data-Qtr8'!G95),"",(COUNTIF('Data-Qtr8'!G95,"Yes")+(0.1*COUNTIF('Data-Qtr8'!G95,"N/A"))))),"")</f>
        <v/>
      </c>
      <c r="H96" s="169" t="str">
        <f>IF(M96=1,IF('Data-Qtr8'!Q95,0.1,IF(ISBLANK('Data-Qtr8'!H95),"",((COUNTIF('Data-Qtr8'!H95,"Yes")+(0.1*COUNTIF('Data-Qtr8'!H95,"N/A")))))),"")</f>
        <v/>
      </c>
      <c r="I96" s="173" t="str">
        <f>IF(M96=1,IF(ISBLANK('Data-Qtr8'!I95),"",(COUNTIF('Data-Qtr8'!I95,"Yes")+(0.1*COUNTIF('Data-Qtr8'!I95,"N/A")))),"")</f>
        <v/>
      </c>
      <c r="J96" s="173" t="str">
        <f>IF(M96=1,IF(ISBLANK('Data-Qtr8'!J95),"",(COUNTIF('Data-Qtr8'!J95,"Yes")+(0.1*COUNTIF('Data-Qtr8'!J95,"N/A")))),"")</f>
        <v/>
      </c>
      <c r="K96" s="174" t="str">
        <f>IF(M96=1,IF(ISBLANK('Data-Qtr8'!K95),"",(COUNTIF('Data-Qtr8'!K95,"Yes")+(0.1*COUNTIF('Data-Qtr8'!K95,"N/A")))),"")</f>
        <v/>
      </c>
      <c r="L96" s="119">
        <f>COUNTIF('Data-Qtr8'!C95:K95,"")</f>
        <v>9</v>
      </c>
      <c r="M96" s="74">
        <f>IF('Data-Qtr8'!R95,"",IF(L96&lt;9,1,0))</f>
        <v>0</v>
      </c>
      <c r="N96" s="74">
        <f t="shared" si="10"/>
        <v>0</v>
      </c>
      <c r="O96" s="159">
        <f t="shared" si="11"/>
        <v>0</v>
      </c>
      <c r="P96" s="18">
        <f t="shared" si="12"/>
        <v>0</v>
      </c>
      <c r="Q96" s="74">
        <f t="shared" si="13"/>
        <v>0</v>
      </c>
      <c r="R96" s="40">
        <f t="shared" si="14"/>
        <v>0</v>
      </c>
      <c r="S96" s="18">
        <f t="shared" si="15"/>
        <v>0</v>
      </c>
      <c r="T96" s="40">
        <f t="shared" si="16"/>
        <v>0</v>
      </c>
      <c r="U96" s="18">
        <f t="shared" si="17"/>
        <v>0</v>
      </c>
      <c r="V96" s="40">
        <f t="shared" si="18"/>
        <v>0</v>
      </c>
      <c r="W96" s="18">
        <f t="shared" si="19"/>
        <v>0</v>
      </c>
    </row>
    <row r="97" spans="2:23" x14ac:dyDescent="0.3">
      <c r="B97" s="40">
        <v>82</v>
      </c>
      <c r="C97" s="172" t="str">
        <f>IF(M97=1,IF('Data-Qtr8'!C96="","",(COUNTIF('Data-Qtr8'!C96,"Yes")+(0.1*COUNTIF('Data-Qtr8'!C96,"N/A")))),"")</f>
        <v/>
      </c>
      <c r="D97" s="172" t="str">
        <f>IF(M97=1,IF(ISBLANK('Data-Qtr8'!D96),"",(COUNTIF('Data-Qtr8'!D96,"Yes")+(0.1*COUNTIF('Data-Qtr8'!D96,"N/A")))),"")</f>
        <v/>
      </c>
      <c r="E97" s="172" t="str">
        <f>IF(M97=1,IF(ISBLANK('Data-Qtr8'!E96),"",(10*COUNTIF('Data-Qtr8'!E96,"Yes, nominated to self-administer")+COUNTIF('Data-Qtr8'!E96,"Yes, nominated NOT to self-administer"))),"")</f>
        <v/>
      </c>
      <c r="F97" s="172" t="str">
        <f>IF(M97=1,IF(ISBLANK('Data-Qtr8'!F96),"",(10*COUNTIF('Data-Qtr8'!F96,"Yes, reported difficulty swallowing medicines")+COUNTIF('Data-Qtr8'!F96,"Yes, reported NO difficulty swallowing medicines"))),"")</f>
        <v/>
      </c>
      <c r="G97" s="168" t="str">
        <f>IF(M97=1,IF('Data-Qtr8'!P96,0.1,IF(ISBLANK('Data-Qtr8'!G96),"",(COUNTIF('Data-Qtr8'!G96,"Yes")+(0.1*COUNTIF('Data-Qtr8'!G96,"N/A"))))),"")</f>
        <v/>
      </c>
      <c r="H97" s="169" t="str">
        <f>IF(M97=1,IF('Data-Qtr8'!Q96,0.1,IF(ISBLANK('Data-Qtr8'!H96),"",((COUNTIF('Data-Qtr8'!H96,"Yes")+(0.1*COUNTIF('Data-Qtr8'!H96,"N/A")))))),"")</f>
        <v/>
      </c>
      <c r="I97" s="173" t="str">
        <f>IF(M97=1,IF(ISBLANK('Data-Qtr8'!I96),"",(COUNTIF('Data-Qtr8'!I96,"Yes")+(0.1*COUNTIF('Data-Qtr8'!I96,"N/A")))),"")</f>
        <v/>
      </c>
      <c r="J97" s="173" t="str">
        <f>IF(M97=1,IF(ISBLANK('Data-Qtr8'!J96),"",(COUNTIF('Data-Qtr8'!J96,"Yes")+(0.1*COUNTIF('Data-Qtr8'!J96,"N/A")))),"")</f>
        <v/>
      </c>
      <c r="K97" s="174" t="str">
        <f>IF(M97=1,IF(ISBLANK('Data-Qtr8'!K96),"",(COUNTIF('Data-Qtr8'!K96,"Yes")+(0.1*COUNTIF('Data-Qtr8'!K96,"N/A")))),"")</f>
        <v/>
      </c>
      <c r="L97" s="119">
        <f>COUNTIF('Data-Qtr8'!C96:K96,"")</f>
        <v>9</v>
      </c>
      <c r="M97" s="74">
        <f>IF('Data-Qtr8'!R96,"",IF(L97&lt;9,1,0))</f>
        <v>0</v>
      </c>
      <c r="N97" s="74">
        <f t="shared" si="10"/>
        <v>0</v>
      </c>
      <c r="O97" s="159">
        <f t="shared" si="11"/>
        <v>0</v>
      </c>
      <c r="P97" s="18">
        <f t="shared" si="12"/>
        <v>0</v>
      </c>
      <c r="Q97" s="74">
        <f t="shared" si="13"/>
        <v>0</v>
      </c>
      <c r="R97" s="40">
        <f t="shared" si="14"/>
        <v>0</v>
      </c>
      <c r="S97" s="18">
        <f t="shared" si="15"/>
        <v>0</v>
      </c>
      <c r="T97" s="40">
        <f t="shared" si="16"/>
        <v>0</v>
      </c>
      <c r="U97" s="18">
        <f t="shared" si="17"/>
        <v>0</v>
      </c>
      <c r="V97" s="40">
        <f t="shared" si="18"/>
        <v>0</v>
      </c>
      <c r="W97" s="18">
        <f t="shared" si="19"/>
        <v>0</v>
      </c>
    </row>
    <row r="98" spans="2:23" x14ac:dyDescent="0.3">
      <c r="B98" s="40">
        <v>83</v>
      </c>
      <c r="C98" s="172" t="str">
        <f>IF(M98=1,IF('Data-Qtr8'!C97="","",(COUNTIF('Data-Qtr8'!C97,"Yes")+(0.1*COUNTIF('Data-Qtr8'!C97,"N/A")))),"")</f>
        <v/>
      </c>
      <c r="D98" s="172" t="str">
        <f>IF(M98=1,IF(ISBLANK('Data-Qtr8'!D97),"",(COUNTIF('Data-Qtr8'!D97,"Yes")+(0.1*COUNTIF('Data-Qtr8'!D97,"N/A")))),"")</f>
        <v/>
      </c>
      <c r="E98" s="172" t="str">
        <f>IF(M98=1,IF(ISBLANK('Data-Qtr8'!E97),"",(10*COUNTIF('Data-Qtr8'!E97,"Yes, nominated to self-administer")+COUNTIF('Data-Qtr8'!E97,"Yes, nominated NOT to self-administer"))),"")</f>
        <v/>
      </c>
      <c r="F98" s="172" t="str">
        <f>IF(M98=1,IF(ISBLANK('Data-Qtr8'!F97),"",(10*COUNTIF('Data-Qtr8'!F97,"Yes, reported difficulty swallowing medicines")+COUNTIF('Data-Qtr8'!F97,"Yes, reported NO difficulty swallowing medicines"))),"")</f>
        <v/>
      </c>
      <c r="G98" s="168" t="str">
        <f>IF(M98=1,IF('Data-Qtr8'!P97,0.1,IF(ISBLANK('Data-Qtr8'!G97),"",(COUNTIF('Data-Qtr8'!G97,"Yes")+(0.1*COUNTIF('Data-Qtr8'!G97,"N/A"))))),"")</f>
        <v/>
      </c>
      <c r="H98" s="169" t="str">
        <f>IF(M98=1,IF('Data-Qtr8'!Q97,0.1,IF(ISBLANK('Data-Qtr8'!H97),"",((COUNTIF('Data-Qtr8'!H97,"Yes")+(0.1*COUNTIF('Data-Qtr8'!H97,"N/A")))))),"")</f>
        <v/>
      </c>
      <c r="I98" s="173" t="str">
        <f>IF(M98=1,IF(ISBLANK('Data-Qtr8'!I97),"",(COUNTIF('Data-Qtr8'!I97,"Yes")+(0.1*COUNTIF('Data-Qtr8'!I97,"N/A")))),"")</f>
        <v/>
      </c>
      <c r="J98" s="173" t="str">
        <f>IF(M98=1,IF(ISBLANK('Data-Qtr8'!J97),"",(COUNTIF('Data-Qtr8'!J97,"Yes")+(0.1*COUNTIF('Data-Qtr8'!J97,"N/A")))),"")</f>
        <v/>
      </c>
      <c r="K98" s="174" t="str">
        <f>IF(M98=1,IF(ISBLANK('Data-Qtr8'!K97),"",(COUNTIF('Data-Qtr8'!K97,"Yes")+(0.1*COUNTIF('Data-Qtr8'!K97,"N/A")))),"")</f>
        <v/>
      </c>
      <c r="L98" s="119">
        <f>COUNTIF('Data-Qtr8'!C97:K97,"")</f>
        <v>9</v>
      </c>
      <c r="M98" s="74">
        <f>IF('Data-Qtr8'!R97,"",IF(L98&lt;9,1,0))</f>
        <v>0</v>
      </c>
      <c r="N98" s="74">
        <f t="shared" si="10"/>
        <v>0</v>
      </c>
      <c r="O98" s="159">
        <f t="shared" si="11"/>
        <v>0</v>
      </c>
      <c r="P98" s="18">
        <f t="shared" si="12"/>
        <v>0</v>
      </c>
      <c r="Q98" s="74">
        <f t="shared" si="13"/>
        <v>0</v>
      </c>
      <c r="R98" s="40">
        <f t="shared" si="14"/>
        <v>0</v>
      </c>
      <c r="S98" s="18">
        <f t="shared" si="15"/>
        <v>0</v>
      </c>
      <c r="T98" s="40">
        <f t="shared" si="16"/>
        <v>0</v>
      </c>
      <c r="U98" s="18">
        <f t="shared" si="17"/>
        <v>0</v>
      </c>
      <c r="V98" s="40">
        <f t="shared" si="18"/>
        <v>0</v>
      </c>
      <c r="W98" s="18">
        <f t="shared" si="19"/>
        <v>0</v>
      </c>
    </row>
    <row r="99" spans="2:23" x14ac:dyDescent="0.3">
      <c r="B99" s="40">
        <v>84</v>
      </c>
      <c r="C99" s="172" t="str">
        <f>IF(M99=1,IF('Data-Qtr8'!C98="","",(COUNTIF('Data-Qtr8'!C98,"Yes")+(0.1*COUNTIF('Data-Qtr8'!C98,"N/A")))),"")</f>
        <v/>
      </c>
      <c r="D99" s="172" t="str">
        <f>IF(M99=1,IF(ISBLANK('Data-Qtr8'!D98),"",(COUNTIF('Data-Qtr8'!D98,"Yes")+(0.1*COUNTIF('Data-Qtr8'!D98,"N/A")))),"")</f>
        <v/>
      </c>
      <c r="E99" s="172" t="str">
        <f>IF(M99=1,IF(ISBLANK('Data-Qtr8'!E98),"",(10*COUNTIF('Data-Qtr8'!E98,"Yes, nominated to self-administer")+COUNTIF('Data-Qtr8'!E98,"Yes, nominated NOT to self-administer"))),"")</f>
        <v/>
      </c>
      <c r="F99" s="172" t="str">
        <f>IF(M99=1,IF(ISBLANK('Data-Qtr8'!F98),"",(10*COUNTIF('Data-Qtr8'!F98,"Yes, reported difficulty swallowing medicines")+COUNTIF('Data-Qtr8'!F98,"Yes, reported NO difficulty swallowing medicines"))),"")</f>
        <v/>
      </c>
      <c r="G99" s="168" t="str">
        <f>IF(M99=1,IF('Data-Qtr8'!P98,0.1,IF(ISBLANK('Data-Qtr8'!G98),"",(COUNTIF('Data-Qtr8'!G98,"Yes")+(0.1*COUNTIF('Data-Qtr8'!G98,"N/A"))))),"")</f>
        <v/>
      </c>
      <c r="H99" s="169" t="str">
        <f>IF(M99=1,IF('Data-Qtr8'!Q98,0.1,IF(ISBLANK('Data-Qtr8'!H98),"",((COUNTIF('Data-Qtr8'!H98,"Yes")+(0.1*COUNTIF('Data-Qtr8'!H98,"N/A")))))),"")</f>
        <v/>
      </c>
      <c r="I99" s="173" t="str">
        <f>IF(M99=1,IF(ISBLANK('Data-Qtr8'!I98),"",(COUNTIF('Data-Qtr8'!I98,"Yes")+(0.1*COUNTIF('Data-Qtr8'!I98,"N/A")))),"")</f>
        <v/>
      </c>
      <c r="J99" s="173" t="str">
        <f>IF(M99=1,IF(ISBLANK('Data-Qtr8'!J98),"",(COUNTIF('Data-Qtr8'!J98,"Yes")+(0.1*COUNTIF('Data-Qtr8'!J98,"N/A")))),"")</f>
        <v/>
      </c>
      <c r="K99" s="174" t="str">
        <f>IF(M99=1,IF(ISBLANK('Data-Qtr8'!K98),"",(COUNTIF('Data-Qtr8'!K98,"Yes")+(0.1*COUNTIF('Data-Qtr8'!K98,"N/A")))),"")</f>
        <v/>
      </c>
      <c r="L99" s="119">
        <f>COUNTIF('Data-Qtr8'!C98:K98,"")</f>
        <v>9</v>
      </c>
      <c r="M99" s="74">
        <f>IF('Data-Qtr8'!R98,"",IF(L99&lt;9,1,0))</f>
        <v>0</v>
      </c>
      <c r="N99" s="74">
        <f t="shared" si="10"/>
        <v>0</v>
      </c>
      <c r="O99" s="159">
        <f t="shared" si="11"/>
        <v>0</v>
      </c>
      <c r="P99" s="18">
        <f t="shared" si="12"/>
        <v>0</v>
      </c>
      <c r="Q99" s="74">
        <f t="shared" si="13"/>
        <v>0</v>
      </c>
      <c r="R99" s="40">
        <f t="shared" si="14"/>
        <v>0</v>
      </c>
      <c r="S99" s="18">
        <f t="shared" si="15"/>
        <v>0</v>
      </c>
      <c r="T99" s="40">
        <f t="shared" si="16"/>
        <v>0</v>
      </c>
      <c r="U99" s="18">
        <f t="shared" si="17"/>
        <v>0</v>
      </c>
      <c r="V99" s="40">
        <f t="shared" si="18"/>
        <v>0</v>
      </c>
      <c r="W99" s="18">
        <f t="shared" si="19"/>
        <v>0</v>
      </c>
    </row>
    <row r="100" spans="2:23" x14ac:dyDescent="0.3">
      <c r="B100" s="40">
        <v>85</v>
      </c>
      <c r="C100" s="172" t="str">
        <f>IF(M100=1,IF('Data-Qtr8'!C99="","",(COUNTIF('Data-Qtr8'!C99,"Yes")+(0.1*COUNTIF('Data-Qtr8'!C99,"N/A")))),"")</f>
        <v/>
      </c>
      <c r="D100" s="172" t="str">
        <f>IF(M100=1,IF(ISBLANK('Data-Qtr8'!D99),"",(COUNTIF('Data-Qtr8'!D99,"Yes")+(0.1*COUNTIF('Data-Qtr8'!D99,"N/A")))),"")</f>
        <v/>
      </c>
      <c r="E100" s="172" t="str">
        <f>IF(M100=1,IF(ISBLANK('Data-Qtr8'!E99),"",(10*COUNTIF('Data-Qtr8'!E99,"Yes, nominated to self-administer")+COUNTIF('Data-Qtr8'!E99,"Yes, nominated NOT to self-administer"))),"")</f>
        <v/>
      </c>
      <c r="F100" s="172" t="str">
        <f>IF(M100=1,IF(ISBLANK('Data-Qtr8'!F99),"",(10*COUNTIF('Data-Qtr8'!F99,"Yes, reported difficulty swallowing medicines")+COUNTIF('Data-Qtr8'!F99,"Yes, reported NO difficulty swallowing medicines"))),"")</f>
        <v/>
      </c>
      <c r="G100" s="168" t="str">
        <f>IF(M100=1,IF('Data-Qtr8'!P99,0.1,IF(ISBLANK('Data-Qtr8'!G99),"",(COUNTIF('Data-Qtr8'!G99,"Yes")+(0.1*COUNTIF('Data-Qtr8'!G99,"N/A"))))),"")</f>
        <v/>
      </c>
      <c r="H100" s="169" t="str">
        <f>IF(M100=1,IF('Data-Qtr8'!Q99,0.1,IF(ISBLANK('Data-Qtr8'!H99),"",((COUNTIF('Data-Qtr8'!H99,"Yes")+(0.1*COUNTIF('Data-Qtr8'!H99,"N/A")))))),"")</f>
        <v/>
      </c>
      <c r="I100" s="173" t="str">
        <f>IF(M100=1,IF(ISBLANK('Data-Qtr8'!I99),"",(COUNTIF('Data-Qtr8'!I99,"Yes")+(0.1*COUNTIF('Data-Qtr8'!I99,"N/A")))),"")</f>
        <v/>
      </c>
      <c r="J100" s="173" t="str">
        <f>IF(M100=1,IF(ISBLANK('Data-Qtr8'!J99),"",(COUNTIF('Data-Qtr8'!J99,"Yes")+(0.1*COUNTIF('Data-Qtr8'!J99,"N/A")))),"")</f>
        <v/>
      </c>
      <c r="K100" s="174" t="str">
        <f>IF(M100=1,IF(ISBLANK('Data-Qtr8'!K99),"",(COUNTIF('Data-Qtr8'!K99,"Yes")+(0.1*COUNTIF('Data-Qtr8'!K99,"N/A")))),"")</f>
        <v/>
      </c>
      <c r="L100" s="119">
        <f>COUNTIF('Data-Qtr8'!C99:K99,"")</f>
        <v>9</v>
      </c>
      <c r="M100" s="74">
        <f>IF('Data-Qtr8'!R99,"",IF(L100&lt;9,1,0))</f>
        <v>0</v>
      </c>
      <c r="N100" s="74">
        <f t="shared" si="10"/>
        <v>0</v>
      </c>
      <c r="O100" s="159">
        <f t="shared" si="11"/>
        <v>0</v>
      </c>
      <c r="P100" s="18">
        <f t="shared" si="12"/>
        <v>0</v>
      </c>
      <c r="Q100" s="74">
        <f t="shared" si="13"/>
        <v>0</v>
      </c>
      <c r="R100" s="40">
        <f t="shared" si="14"/>
        <v>0</v>
      </c>
      <c r="S100" s="18">
        <f t="shared" si="15"/>
        <v>0</v>
      </c>
      <c r="T100" s="40">
        <f t="shared" si="16"/>
        <v>0</v>
      </c>
      <c r="U100" s="18">
        <f t="shared" si="17"/>
        <v>0</v>
      </c>
      <c r="V100" s="40">
        <f t="shared" si="18"/>
        <v>0</v>
      </c>
      <c r="W100" s="18">
        <f t="shared" si="19"/>
        <v>0</v>
      </c>
    </row>
    <row r="101" spans="2:23" x14ac:dyDescent="0.3">
      <c r="B101" s="40">
        <v>86</v>
      </c>
      <c r="C101" s="172" t="str">
        <f>IF(M101=1,IF('Data-Qtr8'!C100="","",(COUNTIF('Data-Qtr8'!C100,"Yes")+(0.1*COUNTIF('Data-Qtr8'!C100,"N/A")))),"")</f>
        <v/>
      </c>
      <c r="D101" s="172" t="str">
        <f>IF(M101=1,IF(ISBLANK('Data-Qtr8'!D100),"",(COUNTIF('Data-Qtr8'!D100,"Yes")+(0.1*COUNTIF('Data-Qtr8'!D100,"N/A")))),"")</f>
        <v/>
      </c>
      <c r="E101" s="172" t="str">
        <f>IF(M101=1,IF(ISBLANK('Data-Qtr8'!E100),"",(10*COUNTIF('Data-Qtr8'!E100,"Yes, nominated to self-administer")+COUNTIF('Data-Qtr8'!E100,"Yes, nominated NOT to self-administer"))),"")</f>
        <v/>
      </c>
      <c r="F101" s="172" t="str">
        <f>IF(M101=1,IF(ISBLANK('Data-Qtr8'!F100),"",(10*COUNTIF('Data-Qtr8'!F100,"Yes, reported difficulty swallowing medicines")+COUNTIF('Data-Qtr8'!F100,"Yes, reported NO difficulty swallowing medicines"))),"")</f>
        <v/>
      </c>
      <c r="G101" s="168" t="str">
        <f>IF(M101=1,IF('Data-Qtr8'!P100,0.1,IF(ISBLANK('Data-Qtr8'!G100),"",(COUNTIF('Data-Qtr8'!G100,"Yes")+(0.1*COUNTIF('Data-Qtr8'!G100,"N/A"))))),"")</f>
        <v/>
      </c>
      <c r="H101" s="169" t="str">
        <f>IF(M101=1,IF('Data-Qtr8'!Q100,0.1,IF(ISBLANK('Data-Qtr8'!H100),"",((COUNTIF('Data-Qtr8'!H100,"Yes")+(0.1*COUNTIF('Data-Qtr8'!H100,"N/A")))))),"")</f>
        <v/>
      </c>
      <c r="I101" s="173" t="str">
        <f>IF(M101=1,IF(ISBLANK('Data-Qtr8'!I100),"",(COUNTIF('Data-Qtr8'!I100,"Yes")+(0.1*COUNTIF('Data-Qtr8'!I100,"N/A")))),"")</f>
        <v/>
      </c>
      <c r="J101" s="173" t="str">
        <f>IF(M101=1,IF(ISBLANK('Data-Qtr8'!J100),"",(COUNTIF('Data-Qtr8'!J100,"Yes")+(0.1*COUNTIF('Data-Qtr8'!J100,"N/A")))),"")</f>
        <v/>
      </c>
      <c r="K101" s="174" t="str">
        <f>IF(M101=1,IF(ISBLANK('Data-Qtr8'!K100),"",(COUNTIF('Data-Qtr8'!K100,"Yes")+(0.1*COUNTIF('Data-Qtr8'!K100,"N/A")))),"")</f>
        <v/>
      </c>
      <c r="L101" s="119">
        <f>COUNTIF('Data-Qtr8'!C100:K100,"")</f>
        <v>9</v>
      </c>
      <c r="M101" s="74">
        <f>IF('Data-Qtr8'!R100,"",IF(L101&lt;9,1,0))</f>
        <v>0</v>
      </c>
      <c r="N101" s="74">
        <f t="shared" si="10"/>
        <v>0</v>
      </c>
      <c r="O101" s="159">
        <f t="shared" si="11"/>
        <v>0</v>
      </c>
      <c r="P101" s="18">
        <f t="shared" si="12"/>
        <v>0</v>
      </c>
      <c r="Q101" s="74">
        <f t="shared" si="13"/>
        <v>0</v>
      </c>
      <c r="R101" s="40">
        <f t="shared" si="14"/>
        <v>0</v>
      </c>
      <c r="S101" s="18">
        <f t="shared" si="15"/>
        <v>0</v>
      </c>
      <c r="T101" s="40">
        <f t="shared" si="16"/>
        <v>0</v>
      </c>
      <c r="U101" s="18">
        <f t="shared" si="17"/>
        <v>0</v>
      </c>
      <c r="V101" s="40">
        <f t="shared" si="18"/>
        <v>0</v>
      </c>
      <c r="W101" s="18">
        <f t="shared" si="19"/>
        <v>0</v>
      </c>
    </row>
    <row r="102" spans="2:23" x14ac:dyDescent="0.3">
      <c r="B102" s="40">
        <v>87</v>
      </c>
      <c r="C102" s="172" t="str">
        <f>IF(M102=1,IF('Data-Qtr8'!C101="","",(COUNTIF('Data-Qtr8'!C101,"Yes")+(0.1*COUNTIF('Data-Qtr8'!C101,"N/A")))),"")</f>
        <v/>
      </c>
      <c r="D102" s="172" t="str">
        <f>IF(M102=1,IF(ISBLANK('Data-Qtr8'!D101),"",(COUNTIF('Data-Qtr8'!D101,"Yes")+(0.1*COUNTIF('Data-Qtr8'!D101,"N/A")))),"")</f>
        <v/>
      </c>
      <c r="E102" s="172" t="str">
        <f>IF(M102=1,IF(ISBLANK('Data-Qtr8'!E101),"",(10*COUNTIF('Data-Qtr8'!E101,"Yes, nominated to self-administer")+COUNTIF('Data-Qtr8'!E101,"Yes, nominated NOT to self-administer"))),"")</f>
        <v/>
      </c>
      <c r="F102" s="172" t="str">
        <f>IF(M102=1,IF(ISBLANK('Data-Qtr8'!F101),"",(10*COUNTIF('Data-Qtr8'!F101,"Yes, reported difficulty swallowing medicines")+COUNTIF('Data-Qtr8'!F101,"Yes, reported NO difficulty swallowing medicines"))),"")</f>
        <v/>
      </c>
      <c r="G102" s="168" t="str">
        <f>IF(M102=1,IF('Data-Qtr8'!P101,0.1,IF(ISBLANK('Data-Qtr8'!G101),"",(COUNTIF('Data-Qtr8'!G101,"Yes")+(0.1*COUNTIF('Data-Qtr8'!G101,"N/A"))))),"")</f>
        <v/>
      </c>
      <c r="H102" s="169" t="str">
        <f>IF(M102=1,IF('Data-Qtr8'!Q101,0.1,IF(ISBLANK('Data-Qtr8'!H101),"",((COUNTIF('Data-Qtr8'!H101,"Yes")+(0.1*COUNTIF('Data-Qtr8'!H101,"N/A")))))),"")</f>
        <v/>
      </c>
      <c r="I102" s="173" t="str">
        <f>IF(M102=1,IF(ISBLANK('Data-Qtr8'!I101),"",(COUNTIF('Data-Qtr8'!I101,"Yes")+(0.1*COUNTIF('Data-Qtr8'!I101,"N/A")))),"")</f>
        <v/>
      </c>
      <c r="J102" s="173" t="str">
        <f>IF(M102=1,IF(ISBLANK('Data-Qtr8'!J101),"",(COUNTIF('Data-Qtr8'!J101,"Yes")+(0.1*COUNTIF('Data-Qtr8'!J101,"N/A")))),"")</f>
        <v/>
      </c>
      <c r="K102" s="174" t="str">
        <f>IF(M102=1,IF(ISBLANK('Data-Qtr8'!K101),"",(COUNTIF('Data-Qtr8'!K101,"Yes")+(0.1*COUNTIF('Data-Qtr8'!K101,"N/A")))),"")</f>
        <v/>
      </c>
      <c r="L102" s="119">
        <f>COUNTIF('Data-Qtr8'!C101:K101,"")</f>
        <v>9</v>
      </c>
      <c r="M102" s="74">
        <f>IF('Data-Qtr8'!R101,"",IF(L102&lt;9,1,0))</f>
        <v>0</v>
      </c>
      <c r="N102" s="74">
        <f t="shared" si="10"/>
        <v>0</v>
      </c>
      <c r="O102" s="159">
        <f t="shared" si="11"/>
        <v>0</v>
      </c>
      <c r="P102" s="18">
        <f t="shared" si="12"/>
        <v>0</v>
      </c>
      <c r="Q102" s="74">
        <f t="shared" si="13"/>
        <v>0</v>
      </c>
      <c r="R102" s="40">
        <f t="shared" si="14"/>
        <v>0</v>
      </c>
      <c r="S102" s="18">
        <f t="shared" si="15"/>
        <v>0</v>
      </c>
      <c r="T102" s="40">
        <f t="shared" si="16"/>
        <v>0</v>
      </c>
      <c r="U102" s="18">
        <f t="shared" si="17"/>
        <v>0</v>
      </c>
      <c r="V102" s="40">
        <f t="shared" si="18"/>
        <v>0</v>
      </c>
      <c r="W102" s="18">
        <f t="shared" si="19"/>
        <v>0</v>
      </c>
    </row>
    <row r="103" spans="2:23" x14ac:dyDescent="0.3">
      <c r="B103" s="40">
        <v>88</v>
      </c>
      <c r="C103" s="172" t="str">
        <f>IF(M103=1,IF('Data-Qtr8'!C102="","",(COUNTIF('Data-Qtr8'!C102,"Yes")+(0.1*COUNTIF('Data-Qtr8'!C102,"N/A")))),"")</f>
        <v/>
      </c>
      <c r="D103" s="172" t="str">
        <f>IF(M103=1,IF(ISBLANK('Data-Qtr8'!D102),"",(COUNTIF('Data-Qtr8'!D102,"Yes")+(0.1*COUNTIF('Data-Qtr8'!D102,"N/A")))),"")</f>
        <v/>
      </c>
      <c r="E103" s="172" t="str">
        <f>IF(M103=1,IF(ISBLANK('Data-Qtr8'!E102),"",(10*COUNTIF('Data-Qtr8'!E102,"Yes, nominated to self-administer")+COUNTIF('Data-Qtr8'!E102,"Yes, nominated NOT to self-administer"))),"")</f>
        <v/>
      </c>
      <c r="F103" s="172" t="str">
        <f>IF(M103=1,IF(ISBLANK('Data-Qtr8'!F102),"",(10*COUNTIF('Data-Qtr8'!F102,"Yes, reported difficulty swallowing medicines")+COUNTIF('Data-Qtr8'!F102,"Yes, reported NO difficulty swallowing medicines"))),"")</f>
        <v/>
      </c>
      <c r="G103" s="168" t="str">
        <f>IF(M103=1,IF('Data-Qtr8'!P102,0.1,IF(ISBLANK('Data-Qtr8'!G102),"",(COUNTIF('Data-Qtr8'!G102,"Yes")+(0.1*COUNTIF('Data-Qtr8'!G102,"N/A"))))),"")</f>
        <v/>
      </c>
      <c r="H103" s="169" t="str">
        <f>IF(M103=1,IF('Data-Qtr8'!Q102,0.1,IF(ISBLANK('Data-Qtr8'!H102),"",((COUNTIF('Data-Qtr8'!H102,"Yes")+(0.1*COUNTIF('Data-Qtr8'!H102,"N/A")))))),"")</f>
        <v/>
      </c>
      <c r="I103" s="173" t="str">
        <f>IF(M103=1,IF(ISBLANK('Data-Qtr8'!I102),"",(COUNTIF('Data-Qtr8'!I102,"Yes")+(0.1*COUNTIF('Data-Qtr8'!I102,"N/A")))),"")</f>
        <v/>
      </c>
      <c r="J103" s="173" t="str">
        <f>IF(M103=1,IF(ISBLANK('Data-Qtr8'!J102),"",(COUNTIF('Data-Qtr8'!J102,"Yes")+(0.1*COUNTIF('Data-Qtr8'!J102,"N/A")))),"")</f>
        <v/>
      </c>
      <c r="K103" s="174" t="str">
        <f>IF(M103=1,IF(ISBLANK('Data-Qtr8'!K102),"",(COUNTIF('Data-Qtr8'!K102,"Yes")+(0.1*COUNTIF('Data-Qtr8'!K102,"N/A")))),"")</f>
        <v/>
      </c>
      <c r="L103" s="119">
        <f>COUNTIF('Data-Qtr8'!C102:K102,"")</f>
        <v>9</v>
      </c>
      <c r="M103" s="74">
        <f>IF('Data-Qtr8'!R102,"",IF(L103&lt;9,1,0))</f>
        <v>0</v>
      </c>
      <c r="N103" s="74">
        <f t="shared" si="10"/>
        <v>0</v>
      </c>
      <c r="O103" s="159">
        <f t="shared" si="11"/>
        <v>0</v>
      </c>
      <c r="P103" s="18">
        <f t="shared" si="12"/>
        <v>0</v>
      </c>
      <c r="Q103" s="74">
        <f t="shared" si="13"/>
        <v>0</v>
      </c>
      <c r="R103" s="40">
        <f t="shared" si="14"/>
        <v>0</v>
      </c>
      <c r="S103" s="18">
        <f t="shared" si="15"/>
        <v>0</v>
      </c>
      <c r="T103" s="40">
        <f t="shared" si="16"/>
        <v>0</v>
      </c>
      <c r="U103" s="18">
        <f t="shared" si="17"/>
        <v>0</v>
      </c>
      <c r="V103" s="40">
        <f t="shared" si="18"/>
        <v>0</v>
      </c>
      <c r="W103" s="18">
        <f t="shared" si="19"/>
        <v>0</v>
      </c>
    </row>
    <row r="104" spans="2:23" x14ac:dyDescent="0.3">
      <c r="B104" s="40">
        <v>89</v>
      </c>
      <c r="C104" s="172" t="str">
        <f>IF(M104=1,IF('Data-Qtr8'!C103="","",(COUNTIF('Data-Qtr8'!C103,"Yes")+(0.1*COUNTIF('Data-Qtr8'!C103,"N/A")))),"")</f>
        <v/>
      </c>
      <c r="D104" s="172" t="str">
        <f>IF(M104=1,IF(ISBLANK('Data-Qtr8'!D103),"",(COUNTIF('Data-Qtr8'!D103,"Yes")+(0.1*COUNTIF('Data-Qtr8'!D103,"N/A")))),"")</f>
        <v/>
      </c>
      <c r="E104" s="172" t="str">
        <f>IF(M104=1,IF(ISBLANK('Data-Qtr8'!E103),"",(10*COUNTIF('Data-Qtr8'!E103,"Yes, nominated to self-administer")+COUNTIF('Data-Qtr8'!E103,"Yes, nominated NOT to self-administer"))),"")</f>
        <v/>
      </c>
      <c r="F104" s="172" t="str">
        <f>IF(M104=1,IF(ISBLANK('Data-Qtr8'!F103),"",(10*COUNTIF('Data-Qtr8'!F103,"Yes, reported difficulty swallowing medicines")+COUNTIF('Data-Qtr8'!F103,"Yes, reported NO difficulty swallowing medicines"))),"")</f>
        <v/>
      </c>
      <c r="G104" s="168" t="str">
        <f>IF(M104=1,IF('Data-Qtr8'!P103,0.1,IF(ISBLANK('Data-Qtr8'!G103),"",(COUNTIF('Data-Qtr8'!G103,"Yes")+(0.1*COUNTIF('Data-Qtr8'!G103,"N/A"))))),"")</f>
        <v/>
      </c>
      <c r="H104" s="169" t="str">
        <f>IF(M104=1,IF('Data-Qtr8'!Q103,0.1,IF(ISBLANK('Data-Qtr8'!H103),"",((COUNTIF('Data-Qtr8'!H103,"Yes")+(0.1*COUNTIF('Data-Qtr8'!H103,"N/A")))))),"")</f>
        <v/>
      </c>
      <c r="I104" s="173" t="str">
        <f>IF(M104=1,IF(ISBLANK('Data-Qtr8'!I103),"",(COUNTIF('Data-Qtr8'!I103,"Yes")+(0.1*COUNTIF('Data-Qtr8'!I103,"N/A")))),"")</f>
        <v/>
      </c>
      <c r="J104" s="173" t="str">
        <f>IF(M104=1,IF(ISBLANK('Data-Qtr8'!J103),"",(COUNTIF('Data-Qtr8'!J103,"Yes")+(0.1*COUNTIF('Data-Qtr8'!J103,"N/A")))),"")</f>
        <v/>
      </c>
      <c r="K104" s="174" t="str">
        <f>IF(M104=1,IF(ISBLANK('Data-Qtr8'!K103),"",(COUNTIF('Data-Qtr8'!K103,"Yes")+(0.1*COUNTIF('Data-Qtr8'!K103,"N/A")))),"")</f>
        <v/>
      </c>
      <c r="L104" s="119">
        <f>COUNTIF('Data-Qtr8'!C103:K103,"")</f>
        <v>9</v>
      </c>
      <c r="M104" s="74">
        <f>IF('Data-Qtr8'!R103,"",IF(L104&lt;9,1,0))</f>
        <v>0</v>
      </c>
      <c r="N104" s="74">
        <f t="shared" si="10"/>
        <v>0</v>
      </c>
      <c r="O104" s="159">
        <f t="shared" si="11"/>
        <v>0</v>
      </c>
      <c r="P104" s="18">
        <f t="shared" si="12"/>
        <v>0</v>
      </c>
      <c r="Q104" s="74">
        <f t="shared" si="13"/>
        <v>0</v>
      </c>
      <c r="R104" s="40">
        <f t="shared" si="14"/>
        <v>0</v>
      </c>
      <c r="S104" s="18">
        <f t="shared" si="15"/>
        <v>0</v>
      </c>
      <c r="T104" s="40">
        <f t="shared" si="16"/>
        <v>0</v>
      </c>
      <c r="U104" s="18">
        <f t="shared" si="17"/>
        <v>0</v>
      </c>
      <c r="V104" s="40">
        <f t="shared" si="18"/>
        <v>0</v>
      </c>
      <c r="W104" s="18">
        <f t="shared" si="19"/>
        <v>0</v>
      </c>
    </row>
    <row r="105" spans="2:23" ht="15" thickBot="1" x14ac:dyDescent="0.35">
      <c r="B105" s="49">
        <v>90</v>
      </c>
      <c r="C105" s="172" t="str">
        <f>IF(M105=1,IF('Data-Qtr8'!C104="","",(COUNTIF('Data-Qtr8'!C104,"Yes")+(0.1*COUNTIF('Data-Qtr8'!C104,"N/A")))),"")</f>
        <v/>
      </c>
      <c r="D105" s="172" t="str">
        <f>IF(M105=1,IF(ISBLANK('Data-Qtr8'!D104),"",(COUNTIF('Data-Qtr8'!D104,"Yes")+(0.1*COUNTIF('Data-Qtr8'!D104,"N/A")))),"")</f>
        <v/>
      </c>
      <c r="E105" s="172" t="str">
        <f>IF(M105=1,IF(ISBLANK('Data-Qtr8'!E104),"",(10*COUNTIF('Data-Qtr8'!E104,"Yes, nominated to self-administer")+COUNTIF('Data-Qtr8'!E104,"Yes, nominated NOT to self-administer"))),"")</f>
        <v/>
      </c>
      <c r="F105" s="172" t="str">
        <f>IF(M105=1,IF(ISBLANK('Data-Qtr8'!F104),"",(10*COUNTIF('Data-Qtr8'!F104,"Yes, reported difficulty swallowing medicines")+COUNTIF('Data-Qtr8'!F104,"Yes, reported NO difficulty swallowing medicines"))),"")</f>
        <v/>
      </c>
      <c r="G105" s="168" t="str">
        <f>IF(M105=1,IF('Data-Qtr8'!P104,0.1,IF(ISBLANK('Data-Qtr8'!G104),"",(COUNTIF('Data-Qtr8'!G104,"Yes")+(0.1*COUNTIF('Data-Qtr8'!G104,"N/A"))))),"")</f>
        <v/>
      </c>
      <c r="H105" s="169" t="str">
        <f>IF(M105=1,IF('Data-Qtr8'!Q104,0.1,IF(ISBLANK('Data-Qtr8'!H104),"",((COUNTIF('Data-Qtr8'!H104,"Yes")+(0.1*COUNTIF('Data-Qtr8'!H104,"N/A")))))),"")</f>
        <v/>
      </c>
      <c r="I105" s="173" t="str">
        <f>IF(M105=1,IF(ISBLANK('Data-Qtr8'!I104),"",(COUNTIF('Data-Qtr8'!I104,"Yes")+(0.1*COUNTIF('Data-Qtr8'!I104,"N/A")))),"")</f>
        <v/>
      </c>
      <c r="J105" s="173" t="str">
        <f>IF(M105=1,IF(ISBLANK('Data-Qtr8'!J104),"",(COUNTIF('Data-Qtr8'!J104,"Yes")+(0.1*COUNTIF('Data-Qtr8'!J104,"N/A")))),"")</f>
        <v/>
      </c>
      <c r="K105" s="174" t="str">
        <f>IF(M105=1,IF(ISBLANK('Data-Qtr8'!K104),"",(COUNTIF('Data-Qtr8'!K104,"Yes")+(0.1*COUNTIF('Data-Qtr8'!K104,"N/A")))),"")</f>
        <v/>
      </c>
      <c r="L105" s="149">
        <f>COUNTIF('Data-Qtr8'!C104:K104,"")</f>
        <v>9</v>
      </c>
      <c r="M105" s="74">
        <f>IF('Data-Qtr8'!R104,"",IF(L105&lt;9,1,0))</f>
        <v>0</v>
      </c>
      <c r="N105" s="74">
        <f t="shared" si="10"/>
        <v>0</v>
      </c>
      <c r="O105" s="159">
        <f t="shared" si="11"/>
        <v>0</v>
      </c>
      <c r="P105" s="18">
        <f t="shared" si="12"/>
        <v>0</v>
      </c>
      <c r="Q105" s="74">
        <f t="shared" si="13"/>
        <v>0</v>
      </c>
      <c r="R105" s="40">
        <f t="shared" si="14"/>
        <v>0</v>
      </c>
      <c r="S105" s="18">
        <f t="shared" si="15"/>
        <v>0</v>
      </c>
      <c r="T105" s="40">
        <f t="shared" si="16"/>
        <v>0</v>
      </c>
      <c r="U105" s="18">
        <f t="shared" si="17"/>
        <v>0</v>
      </c>
      <c r="V105" s="40">
        <f t="shared" si="18"/>
        <v>0</v>
      </c>
      <c r="W105" s="18">
        <f t="shared" si="19"/>
        <v>0</v>
      </c>
    </row>
    <row r="106" spans="2:23" x14ac:dyDescent="0.3">
      <c r="B106" s="40">
        <v>91</v>
      </c>
      <c r="C106" s="172" t="str">
        <f>IF(M106=1,IF('Data-Qtr8'!C105="","",(COUNTIF('Data-Qtr8'!C105,"Yes")+(0.1*COUNTIF('Data-Qtr8'!C105,"N/A")))),"")</f>
        <v/>
      </c>
      <c r="D106" s="172" t="str">
        <f>IF(M106=1,IF(ISBLANK('Data-Qtr8'!D105),"",(COUNTIF('Data-Qtr8'!D105,"Yes")+(0.1*COUNTIF('Data-Qtr8'!D105,"N/A")))),"")</f>
        <v/>
      </c>
      <c r="E106" s="172" t="str">
        <f>IF(M106=1,IF(ISBLANK('Data-Qtr8'!E105),"",(10*COUNTIF('Data-Qtr8'!E105,"Yes, nominated to self-administer")+COUNTIF('Data-Qtr8'!E105,"Yes, nominated NOT to self-administer"))),"")</f>
        <v/>
      </c>
      <c r="F106" s="172" t="str">
        <f>IF(M106=1,IF(ISBLANK('Data-Qtr8'!F105),"",(10*COUNTIF('Data-Qtr8'!F105,"Yes, reported difficulty swallowing medicines")+COUNTIF('Data-Qtr8'!F105,"Yes, reported NO difficulty swallowing medicines"))),"")</f>
        <v/>
      </c>
      <c r="G106" s="168" t="str">
        <f>IF(M106=1,IF('Data-Qtr8'!P105,0.1,IF(ISBLANK('Data-Qtr8'!G105),"",(COUNTIF('Data-Qtr8'!G105,"Yes")+(0.1*COUNTIF('Data-Qtr8'!G105,"N/A"))))),"")</f>
        <v/>
      </c>
      <c r="H106" s="169" t="str">
        <f>IF(M106=1,IF('Data-Qtr8'!Q105,0.1,IF(ISBLANK('Data-Qtr8'!H105),"",((COUNTIF('Data-Qtr8'!H105,"Yes")+(0.1*COUNTIF('Data-Qtr8'!H105,"N/A")))))),"")</f>
        <v/>
      </c>
      <c r="I106" s="173" t="str">
        <f>IF(M106=1,IF(ISBLANK('Data-Qtr8'!I105),"",(COUNTIF('Data-Qtr8'!I105,"Yes")+(0.1*COUNTIF('Data-Qtr8'!I105,"N/A")))),"")</f>
        <v/>
      </c>
      <c r="J106" s="173" t="str">
        <f>IF(M106=1,IF(ISBLANK('Data-Qtr8'!J105),"",(COUNTIF('Data-Qtr8'!J105,"Yes")+(0.1*COUNTIF('Data-Qtr8'!J105,"N/A")))),"")</f>
        <v/>
      </c>
      <c r="K106" s="174" t="str">
        <f>IF(M106=1,IF(ISBLANK('Data-Qtr8'!K105),"",(COUNTIF('Data-Qtr8'!K105,"Yes")+(0.1*COUNTIF('Data-Qtr8'!K105,"N/A")))),"")</f>
        <v/>
      </c>
      <c r="L106" s="119">
        <f>COUNTIF('Data-Qtr8'!C105:K105,"")</f>
        <v>9</v>
      </c>
      <c r="M106" s="74">
        <f>IF('Data-Qtr8'!R105,"",IF(L106&lt;9,1,0))</f>
        <v>0</v>
      </c>
      <c r="N106" s="74">
        <f t="shared" si="10"/>
        <v>0</v>
      </c>
      <c r="O106" s="159">
        <f t="shared" si="11"/>
        <v>0</v>
      </c>
      <c r="P106" s="18">
        <f t="shared" si="12"/>
        <v>0</v>
      </c>
      <c r="Q106" s="74">
        <f t="shared" si="13"/>
        <v>0</v>
      </c>
      <c r="R106" s="40">
        <f t="shared" si="14"/>
        <v>0</v>
      </c>
      <c r="S106" s="18">
        <f t="shared" si="15"/>
        <v>0</v>
      </c>
      <c r="T106" s="40">
        <f t="shared" si="16"/>
        <v>0</v>
      </c>
      <c r="U106" s="18">
        <f t="shared" si="17"/>
        <v>0</v>
      </c>
      <c r="V106" s="40">
        <f t="shared" si="18"/>
        <v>0</v>
      </c>
      <c r="W106" s="18">
        <f t="shared" si="19"/>
        <v>0</v>
      </c>
    </row>
    <row r="107" spans="2:23" x14ac:dyDescent="0.3">
      <c r="B107" s="40">
        <v>92</v>
      </c>
      <c r="C107" s="172" t="str">
        <f>IF(M107=1,IF('Data-Qtr8'!C106="","",(COUNTIF('Data-Qtr8'!C106,"Yes")+(0.1*COUNTIF('Data-Qtr8'!C106,"N/A")))),"")</f>
        <v/>
      </c>
      <c r="D107" s="172" t="str">
        <f>IF(M107=1,IF(ISBLANK('Data-Qtr8'!D106),"",(COUNTIF('Data-Qtr8'!D106,"Yes")+(0.1*COUNTIF('Data-Qtr8'!D106,"N/A")))),"")</f>
        <v/>
      </c>
      <c r="E107" s="172" t="str">
        <f>IF(M107=1,IF(ISBLANK('Data-Qtr8'!E106),"",(10*COUNTIF('Data-Qtr8'!E106,"Yes, nominated to self-administer")+COUNTIF('Data-Qtr8'!E106,"Yes, nominated NOT to self-administer"))),"")</f>
        <v/>
      </c>
      <c r="F107" s="172" t="str">
        <f>IF(M107=1,IF(ISBLANK('Data-Qtr8'!F106),"",(10*COUNTIF('Data-Qtr8'!F106,"Yes, reported difficulty swallowing medicines")+COUNTIF('Data-Qtr8'!F106,"Yes, reported NO difficulty swallowing medicines"))),"")</f>
        <v/>
      </c>
      <c r="G107" s="168" t="str">
        <f>IF(M107=1,IF('Data-Qtr8'!P106,0.1,IF(ISBLANK('Data-Qtr8'!G106),"",(COUNTIF('Data-Qtr8'!G106,"Yes")+(0.1*COUNTIF('Data-Qtr8'!G106,"N/A"))))),"")</f>
        <v/>
      </c>
      <c r="H107" s="169" t="str">
        <f>IF(M107=1,IF('Data-Qtr8'!Q106,0.1,IF(ISBLANK('Data-Qtr8'!H106),"",((COUNTIF('Data-Qtr8'!H106,"Yes")+(0.1*COUNTIF('Data-Qtr8'!H106,"N/A")))))),"")</f>
        <v/>
      </c>
      <c r="I107" s="173" t="str">
        <f>IF(M107=1,IF(ISBLANK('Data-Qtr8'!I106),"",(COUNTIF('Data-Qtr8'!I106,"Yes")+(0.1*COUNTIF('Data-Qtr8'!I106,"N/A")))),"")</f>
        <v/>
      </c>
      <c r="J107" s="173" t="str">
        <f>IF(M107=1,IF(ISBLANK('Data-Qtr8'!J106),"",(COUNTIF('Data-Qtr8'!J106,"Yes")+(0.1*COUNTIF('Data-Qtr8'!J106,"N/A")))),"")</f>
        <v/>
      </c>
      <c r="K107" s="174" t="str">
        <f>IF(M107=1,IF(ISBLANK('Data-Qtr8'!K106),"",(COUNTIF('Data-Qtr8'!K106,"Yes")+(0.1*COUNTIF('Data-Qtr8'!K106,"N/A")))),"")</f>
        <v/>
      </c>
      <c r="L107" s="119">
        <f>COUNTIF('Data-Qtr8'!C106:K106,"")</f>
        <v>9</v>
      </c>
      <c r="M107" s="74">
        <f>IF('Data-Qtr8'!R106,"",IF(L107&lt;9,1,0))</f>
        <v>0</v>
      </c>
      <c r="N107" s="74">
        <f t="shared" si="10"/>
        <v>0</v>
      </c>
      <c r="O107" s="159">
        <f t="shared" si="11"/>
        <v>0</v>
      </c>
      <c r="P107" s="18">
        <f t="shared" si="12"/>
        <v>0</v>
      </c>
      <c r="Q107" s="74">
        <f t="shared" si="13"/>
        <v>0</v>
      </c>
      <c r="R107" s="40">
        <f t="shared" si="14"/>
        <v>0</v>
      </c>
      <c r="S107" s="18">
        <f t="shared" si="15"/>
        <v>0</v>
      </c>
      <c r="T107" s="40">
        <f t="shared" si="16"/>
        <v>0</v>
      </c>
      <c r="U107" s="18">
        <f t="shared" si="17"/>
        <v>0</v>
      </c>
      <c r="V107" s="40">
        <f t="shared" si="18"/>
        <v>0</v>
      </c>
      <c r="W107" s="18">
        <f t="shared" si="19"/>
        <v>0</v>
      </c>
    </row>
    <row r="108" spans="2:23" x14ac:dyDescent="0.3">
      <c r="B108" s="40">
        <v>93</v>
      </c>
      <c r="C108" s="172" t="str">
        <f>IF(M108=1,IF('Data-Qtr8'!C107="","",(COUNTIF('Data-Qtr8'!C107,"Yes")+(0.1*COUNTIF('Data-Qtr8'!C107,"N/A")))),"")</f>
        <v/>
      </c>
      <c r="D108" s="172" t="str">
        <f>IF(M108=1,IF(ISBLANK('Data-Qtr8'!D107),"",(COUNTIF('Data-Qtr8'!D107,"Yes")+(0.1*COUNTIF('Data-Qtr8'!D107,"N/A")))),"")</f>
        <v/>
      </c>
      <c r="E108" s="172" t="str">
        <f>IF(M108=1,IF(ISBLANK('Data-Qtr8'!E107),"",(10*COUNTIF('Data-Qtr8'!E107,"Yes, nominated to self-administer")+COUNTIF('Data-Qtr8'!E107,"Yes, nominated NOT to self-administer"))),"")</f>
        <v/>
      </c>
      <c r="F108" s="172" t="str">
        <f>IF(M108=1,IF(ISBLANK('Data-Qtr8'!F107),"",(10*COUNTIF('Data-Qtr8'!F107,"Yes, reported difficulty swallowing medicines")+COUNTIF('Data-Qtr8'!F107,"Yes, reported NO difficulty swallowing medicines"))),"")</f>
        <v/>
      </c>
      <c r="G108" s="168" t="str">
        <f>IF(M108=1,IF('Data-Qtr8'!P107,0.1,IF(ISBLANK('Data-Qtr8'!G107),"",(COUNTIF('Data-Qtr8'!G107,"Yes")+(0.1*COUNTIF('Data-Qtr8'!G107,"N/A"))))),"")</f>
        <v/>
      </c>
      <c r="H108" s="169" t="str">
        <f>IF(M108=1,IF('Data-Qtr8'!Q107,0.1,IF(ISBLANK('Data-Qtr8'!H107),"",((COUNTIF('Data-Qtr8'!H107,"Yes")+(0.1*COUNTIF('Data-Qtr8'!H107,"N/A")))))),"")</f>
        <v/>
      </c>
      <c r="I108" s="173" t="str">
        <f>IF(M108=1,IF(ISBLANK('Data-Qtr8'!I107),"",(COUNTIF('Data-Qtr8'!I107,"Yes")+(0.1*COUNTIF('Data-Qtr8'!I107,"N/A")))),"")</f>
        <v/>
      </c>
      <c r="J108" s="173" t="str">
        <f>IF(M108=1,IF(ISBLANK('Data-Qtr8'!J107),"",(COUNTIF('Data-Qtr8'!J107,"Yes")+(0.1*COUNTIF('Data-Qtr8'!J107,"N/A")))),"")</f>
        <v/>
      </c>
      <c r="K108" s="174" t="str">
        <f>IF(M108=1,IF(ISBLANK('Data-Qtr8'!K107),"",(COUNTIF('Data-Qtr8'!K107,"Yes")+(0.1*COUNTIF('Data-Qtr8'!K107,"N/A")))),"")</f>
        <v/>
      </c>
      <c r="L108" s="119">
        <f>COUNTIF('Data-Qtr8'!C107:K107,"")</f>
        <v>9</v>
      </c>
      <c r="M108" s="74">
        <f>IF('Data-Qtr8'!R107,"",IF(L108&lt;9,1,0))</f>
        <v>0</v>
      </c>
      <c r="N108" s="74">
        <f t="shared" si="10"/>
        <v>0</v>
      </c>
      <c r="O108" s="159">
        <f t="shared" si="11"/>
        <v>0</v>
      </c>
      <c r="P108" s="18">
        <f t="shared" si="12"/>
        <v>0</v>
      </c>
      <c r="Q108" s="74">
        <f t="shared" si="13"/>
        <v>0</v>
      </c>
      <c r="R108" s="40">
        <f t="shared" si="14"/>
        <v>0</v>
      </c>
      <c r="S108" s="18">
        <f t="shared" si="15"/>
        <v>0</v>
      </c>
      <c r="T108" s="40">
        <f t="shared" si="16"/>
        <v>0</v>
      </c>
      <c r="U108" s="18">
        <f t="shared" si="17"/>
        <v>0</v>
      </c>
      <c r="V108" s="40">
        <f t="shared" si="18"/>
        <v>0</v>
      </c>
      <c r="W108" s="18">
        <f t="shared" si="19"/>
        <v>0</v>
      </c>
    </row>
    <row r="109" spans="2:23" x14ac:dyDescent="0.3">
      <c r="B109" s="40">
        <v>94</v>
      </c>
      <c r="C109" s="172" t="str">
        <f>IF(M109=1,IF('Data-Qtr8'!C108="","",(COUNTIF('Data-Qtr8'!C108,"Yes")+(0.1*COUNTIF('Data-Qtr8'!C108,"N/A")))),"")</f>
        <v/>
      </c>
      <c r="D109" s="172" t="str">
        <f>IF(M109=1,IF(ISBLANK('Data-Qtr8'!D108),"",(COUNTIF('Data-Qtr8'!D108,"Yes")+(0.1*COUNTIF('Data-Qtr8'!D108,"N/A")))),"")</f>
        <v/>
      </c>
      <c r="E109" s="172" t="str">
        <f>IF(M109=1,IF(ISBLANK('Data-Qtr8'!E108),"",(10*COUNTIF('Data-Qtr8'!E108,"Yes, nominated to self-administer")+COUNTIF('Data-Qtr8'!E108,"Yes, nominated NOT to self-administer"))),"")</f>
        <v/>
      </c>
      <c r="F109" s="172" t="str">
        <f>IF(M109=1,IF(ISBLANK('Data-Qtr8'!F108),"",(10*COUNTIF('Data-Qtr8'!F108,"Yes, reported difficulty swallowing medicines")+COUNTIF('Data-Qtr8'!F108,"Yes, reported NO difficulty swallowing medicines"))),"")</f>
        <v/>
      </c>
      <c r="G109" s="168" t="str">
        <f>IF(M109=1,IF('Data-Qtr8'!P108,0.1,IF(ISBLANK('Data-Qtr8'!G108),"",(COUNTIF('Data-Qtr8'!G108,"Yes")+(0.1*COUNTIF('Data-Qtr8'!G108,"N/A"))))),"")</f>
        <v/>
      </c>
      <c r="H109" s="169" t="str">
        <f>IF(M109=1,IF('Data-Qtr8'!Q108,0.1,IF(ISBLANK('Data-Qtr8'!H108),"",((COUNTIF('Data-Qtr8'!H108,"Yes")+(0.1*COUNTIF('Data-Qtr8'!H108,"N/A")))))),"")</f>
        <v/>
      </c>
      <c r="I109" s="173" t="str">
        <f>IF(M109=1,IF(ISBLANK('Data-Qtr8'!I108),"",(COUNTIF('Data-Qtr8'!I108,"Yes")+(0.1*COUNTIF('Data-Qtr8'!I108,"N/A")))),"")</f>
        <v/>
      </c>
      <c r="J109" s="173" t="str">
        <f>IF(M109=1,IF(ISBLANK('Data-Qtr8'!J108),"",(COUNTIF('Data-Qtr8'!J108,"Yes")+(0.1*COUNTIF('Data-Qtr8'!J108,"N/A")))),"")</f>
        <v/>
      </c>
      <c r="K109" s="174" t="str">
        <f>IF(M109=1,IF(ISBLANK('Data-Qtr8'!K108),"",(COUNTIF('Data-Qtr8'!K108,"Yes")+(0.1*COUNTIF('Data-Qtr8'!K108,"N/A")))),"")</f>
        <v/>
      </c>
      <c r="L109" s="119">
        <f>COUNTIF('Data-Qtr8'!C108:K108,"")</f>
        <v>9</v>
      </c>
      <c r="M109" s="74">
        <f>IF('Data-Qtr8'!R108,"",IF(L109&lt;9,1,0))</f>
        <v>0</v>
      </c>
      <c r="N109" s="74">
        <f t="shared" si="10"/>
        <v>0</v>
      </c>
      <c r="O109" s="159">
        <f t="shared" si="11"/>
        <v>0</v>
      </c>
      <c r="P109" s="18">
        <f t="shared" si="12"/>
        <v>0</v>
      </c>
      <c r="Q109" s="74">
        <f t="shared" si="13"/>
        <v>0</v>
      </c>
      <c r="R109" s="40">
        <f t="shared" si="14"/>
        <v>0</v>
      </c>
      <c r="S109" s="18">
        <f t="shared" si="15"/>
        <v>0</v>
      </c>
      <c r="T109" s="40">
        <f t="shared" si="16"/>
        <v>0</v>
      </c>
      <c r="U109" s="18">
        <f t="shared" si="17"/>
        <v>0</v>
      </c>
      <c r="V109" s="40">
        <f t="shared" si="18"/>
        <v>0</v>
      </c>
      <c r="W109" s="18">
        <f t="shared" si="19"/>
        <v>0</v>
      </c>
    </row>
    <row r="110" spans="2:23" x14ac:dyDescent="0.3">
      <c r="B110" s="40">
        <v>95</v>
      </c>
      <c r="C110" s="172" t="str">
        <f>IF(M110=1,IF('Data-Qtr8'!C109="","",(COUNTIF('Data-Qtr8'!C109,"Yes")+(0.1*COUNTIF('Data-Qtr8'!C109,"N/A")))),"")</f>
        <v/>
      </c>
      <c r="D110" s="172" t="str">
        <f>IF(M110=1,IF(ISBLANK('Data-Qtr8'!D109),"",(COUNTIF('Data-Qtr8'!D109,"Yes")+(0.1*COUNTIF('Data-Qtr8'!D109,"N/A")))),"")</f>
        <v/>
      </c>
      <c r="E110" s="172" t="str">
        <f>IF(M110=1,IF(ISBLANK('Data-Qtr8'!E109),"",(10*COUNTIF('Data-Qtr8'!E109,"Yes, nominated to self-administer")+COUNTIF('Data-Qtr8'!E109,"Yes, nominated NOT to self-administer"))),"")</f>
        <v/>
      </c>
      <c r="F110" s="172" t="str">
        <f>IF(M110=1,IF(ISBLANK('Data-Qtr8'!F109),"",(10*COUNTIF('Data-Qtr8'!F109,"Yes, reported difficulty swallowing medicines")+COUNTIF('Data-Qtr8'!F109,"Yes, reported NO difficulty swallowing medicines"))),"")</f>
        <v/>
      </c>
      <c r="G110" s="168" t="str">
        <f>IF(M110=1,IF('Data-Qtr8'!P109,0.1,IF(ISBLANK('Data-Qtr8'!G109),"",(COUNTIF('Data-Qtr8'!G109,"Yes")+(0.1*COUNTIF('Data-Qtr8'!G109,"N/A"))))),"")</f>
        <v/>
      </c>
      <c r="H110" s="169" t="str">
        <f>IF(M110=1,IF('Data-Qtr8'!Q109,0.1,IF(ISBLANK('Data-Qtr8'!H109),"",((COUNTIF('Data-Qtr8'!H109,"Yes")+(0.1*COUNTIF('Data-Qtr8'!H109,"N/A")))))),"")</f>
        <v/>
      </c>
      <c r="I110" s="173" t="str">
        <f>IF(M110=1,IF(ISBLANK('Data-Qtr8'!I109),"",(COUNTIF('Data-Qtr8'!I109,"Yes")+(0.1*COUNTIF('Data-Qtr8'!I109,"N/A")))),"")</f>
        <v/>
      </c>
      <c r="J110" s="173" t="str">
        <f>IF(M110=1,IF(ISBLANK('Data-Qtr8'!J109),"",(COUNTIF('Data-Qtr8'!J109,"Yes")+(0.1*COUNTIF('Data-Qtr8'!J109,"N/A")))),"")</f>
        <v/>
      </c>
      <c r="K110" s="174" t="str">
        <f>IF(M110=1,IF(ISBLANK('Data-Qtr8'!K109),"",(COUNTIF('Data-Qtr8'!K109,"Yes")+(0.1*COUNTIF('Data-Qtr8'!K109,"N/A")))),"")</f>
        <v/>
      </c>
      <c r="L110" s="119">
        <f>COUNTIF('Data-Qtr8'!C109:K109,"")</f>
        <v>9</v>
      </c>
      <c r="M110" s="74">
        <f>IF('Data-Qtr8'!R109,"",IF(L110&lt;9,1,0))</f>
        <v>0</v>
      </c>
      <c r="N110" s="74">
        <f t="shared" si="10"/>
        <v>0</v>
      </c>
      <c r="O110" s="159">
        <f t="shared" si="11"/>
        <v>0</v>
      </c>
      <c r="P110" s="18">
        <f t="shared" si="12"/>
        <v>0</v>
      </c>
      <c r="Q110" s="74">
        <f t="shared" si="13"/>
        <v>0</v>
      </c>
      <c r="R110" s="40">
        <f t="shared" si="14"/>
        <v>0</v>
      </c>
      <c r="S110" s="18">
        <f t="shared" si="15"/>
        <v>0</v>
      </c>
      <c r="T110" s="40">
        <f t="shared" si="16"/>
        <v>0</v>
      </c>
      <c r="U110" s="18">
        <f t="shared" si="17"/>
        <v>0</v>
      </c>
      <c r="V110" s="40">
        <f t="shared" si="18"/>
        <v>0</v>
      </c>
      <c r="W110" s="18">
        <f t="shared" si="19"/>
        <v>0</v>
      </c>
    </row>
    <row r="111" spans="2:23" x14ac:dyDescent="0.3">
      <c r="B111" s="40">
        <v>96</v>
      </c>
      <c r="C111" s="172" t="str">
        <f>IF(M111=1,IF('Data-Qtr8'!C110="","",(COUNTIF('Data-Qtr8'!C110,"Yes")+(0.1*COUNTIF('Data-Qtr8'!C110,"N/A")))),"")</f>
        <v/>
      </c>
      <c r="D111" s="172" t="str">
        <f>IF(M111=1,IF(ISBLANK('Data-Qtr8'!D110),"",(COUNTIF('Data-Qtr8'!D110,"Yes")+(0.1*COUNTIF('Data-Qtr8'!D110,"N/A")))),"")</f>
        <v/>
      </c>
      <c r="E111" s="172" t="str">
        <f>IF(M111=1,IF(ISBLANK('Data-Qtr8'!E110),"",(10*COUNTIF('Data-Qtr8'!E110,"Yes, nominated to self-administer")+COUNTIF('Data-Qtr8'!E110,"Yes, nominated NOT to self-administer"))),"")</f>
        <v/>
      </c>
      <c r="F111" s="172" t="str">
        <f>IF(M111=1,IF(ISBLANK('Data-Qtr8'!F110),"",(10*COUNTIF('Data-Qtr8'!F110,"Yes, reported difficulty swallowing medicines")+COUNTIF('Data-Qtr8'!F110,"Yes, reported NO difficulty swallowing medicines"))),"")</f>
        <v/>
      </c>
      <c r="G111" s="168" t="str">
        <f>IF(M111=1,IF('Data-Qtr8'!P110,0.1,IF(ISBLANK('Data-Qtr8'!G110),"",(COUNTIF('Data-Qtr8'!G110,"Yes")+(0.1*COUNTIF('Data-Qtr8'!G110,"N/A"))))),"")</f>
        <v/>
      </c>
      <c r="H111" s="169" t="str">
        <f>IF(M111=1,IF('Data-Qtr8'!Q110,0.1,IF(ISBLANK('Data-Qtr8'!H110),"",((COUNTIF('Data-Qtr8'!H110,"Yes")+(0.1*COUNTIF('Data-Qtr8'!H110,"N/A")))))),"")</f>
        <v/>
      </c>
      <c r="I111" s="173" t="str">
        <f>IF(M111=1,IF(ISBLANK('Data-Qtr8'!I110),"",(COUNTIF('Data-Qtr8'!I110,"Yes")+(0.1*COUNTIF('Data-Qtr8'!I110,"N/A")))),"")</f>
        <v/>
      </c>
      <c r="J111" s="173" t="str">
        <f>IF(M111=1,IF(ISBLANK('Data-Qtr8'!J110),"",(COUNTIF('Data-Qtr8'!J110,"Yes")+(0.1*COUNTIF('Data-Qtr8'!J110,"N/A")))),"")</f>
        <v/>
      </c>
      <c r="K111" s="174" t="str">
        <f>IF(M111=1,IF(ISBLANK('Data-Qtr8'!K110),"",(COUNTIF('Data-Qtr8'!K110,"Yes")+(0.1*COUNTIF('Data-Qtr8'!K110,"N/A")))),"")</f>
        <v/>
      </c>
      <c r="L111" s="119">
        <f>COUNTIF('Data-Qtr8'!C110:K110,"")</f>
        <v>9</v>
      </c>
      <c r="M111" s="74">
        <f>IF('Data-Qtr8'!R110,"",IF(L111&lt;9,1,0))</f>
        <v>0</v>
      </c>
      <c r="N111" s="74">
        <f t="shared" si="10"/>
        <v>0</v>
      </c>
      <c r="O111" s="159">
        <f t="shared" si="11"/>
        <v>0</v>
      </c>
      <c r="P111" s="18">
        <f t="shared" si="12"/>
        <v>0</v>
      </c>
      <c r="Q111" s="74">
        <f t="shared" si="13"/>
        <v>0</v>
      </c>
      <c r="R111" s="40">
        <f t="shared" si="14"/>
        <v>0</v>
      </c>
      <c r="S111" s="18">
        <f t="shared" si="15"/>
        <v>0</v>
      </c>
      <c r="T111" s="40">
        <f t="shared" si="16"/>
        <v>0</v>
      </c>
      <c r="U111" s="18">
        <f t="shared" si="17"/>
        <v>0</v>
      </c>
      <c r="V111" s="40">
        <f t="shared" si="18"/>
        <v>0</v>
      </c>
      <c r="W111" s="18">
        <f t="shared" si="19"/>
        <v>0</v>
      </c>
    </row>
    <row r="112" spans="2:23" x14ac:dyDescent="0.3">
      <c r="B112" s="40">
        <v>97</v>
      </c>
      <c r="C112" s="172" t="str">
        <f>IF(M112=1,IF('Data-Qtr8'!C111="","",(COUNTIF('Data-Qtr8'!C111,"Yes")+(0.1*COUNTIF('Data-Qtr8'!C111,"N/A")))),"")</f>
        <v/>
      </c>
      <c r="D112" s="172" t="str">
        <f>IF(M112=1,IF(ISBLANK('Data-Qtr8'!D111),"",(COUNTIF('Data-Qtr8'!D111,"Yes")+(0.1*COUNTIF('Data-Qtr8'!D111,"N/A")))),"")</f>
        <v/>
      </c>
      <c r="E112" s="172" t="str">
        <f>IF(M112=1,IF(ISBLANK('Data-Qtr8'!E111),"",(10*COUNTIF('Data-Qtr8'!E111,"Yes, nominated to self-administer")+COUNTIF('Data-Qtr8'!E111,"Yes, nominated NOT to self-administer"))),"")</f>
        <v/>
      </c>
      <c r="F112" s="172" t="str">
        <f>IF(M112=1,IF(ISBLANK('Data-Qtr8'!F111),"",(10*COUNTIF('Data-Qtr8'!F111,"Yes, reported difficulty swallowing medicines")+COUNTIF('Data-Qtr8'!F111,"Yes, reported NO difficulty swallowing medicines"))),"")</f>
        <v/>
      </c>
      <c r="G112" s="168" t="str">
        <f>IF(M112=1,IF('Data-Qtr8'!P111,0.1,IF(ISBLANK('Data-Qtr8'!G111),"",(COUNTIF('Data-Qtr8'!G111,"Yes")+(0.1*COUNTIF('Data-Qtr8'!G111,"N/A"))))),"")</f>
        <v/>
      </c>
      <c r="H112" s="169" t="str">
        <f>IF(M112=1,IF('Data-Qtr8'!Q111,0.1,IF(ISBLANK('Data-Qtr8'!H111),"",((COUNTIF('Data-Qtr8'!H111,"Yes")+(0.1*COUNTIF('Data-Qtr8'!H111,"N/A")))))),"")</f>
        <v/>
      </c>
      <c r="I112" s="173" t="str">
        <f>IF(M112=1,IF(ISBLANK('Data-Qtr8'!I111),"",(COUNTIF('Data-Qtr8'!I111,"Yes")+(0.1*COUNTIF('Data-Qtr8'!I111,"N/A")))),"")</f>
        <v/>
      </c>
      <c r="J112" s="173" t="str">
        <f>IF(M112=1,IF(ISBLANK('Data-Qtr8'!J111),"",(COUNTIF('Data-Qtr8'!J111,"Yes")+(0.1*COUNTIF('Data-Qtr8'!J111,"N/A")))),"")</f>
        <v/>
      </c>
      <c r="K112" s="174" t="str">
        <f>IF(M112=1,IF(ISBLANK('Data-Qtr8'!K111),"",(COUNTIF('Data-Qtr8'!K111,"Yes")+(0.1*COUNTIF('Data-Qtr8'!K111,"N/A")))),"")</f>
        <v/>
      </c>
      <c r="L112" s="119">
        <f>COUNTIF('Data-Qtr8'!C111:K111,"")</f>
        <v>9</v>
      </c>
      <c r="M112" s="74">
        <f>IF('Data-Qtr8'!R111,"",IF(L112&lt;9,1,0))</f>
        <v>0</v>
      </c>
      <c r="N112" s="74">
        <f t="shared" si="10"/>
        <v>0</v>
      </c>
      <c r="O112" s="159">
        <f t="shared" si="11"/>
        <v>0</v>
      </c>
      <c r="P112" s="18">
        <f t="shared" si="12"/>
        <v>0</v>
      </c>
      <c r="Q112" s="74">
        <f t="shared" si="13"/>
        <v>0</v>
      </c>
      <c r="R112" s="40">
        <f t="shared" si="14"/>
        <v>0</v>
      </c>
      <c r="S112" s="18">
        <f t="shared" si="15"/>
        <v>0</v>
      </c>
      <c r="T112" s="40">
        <f t="shared" si="16"/>
        <v>0</v>
      </c>
      <c r="U112" s="18">
        <f t="shared" si="17"/>
        <v>0</v>
      </c>
      <c r="V112" s="40">
        <f t="shared" si="18"/>
        <v>0</v>
      </c>
      <c r="W112" s="18">
        <f t="shared" si="19"/>
        <v>0</v>
      </c>
    </row>
    <row r="113" spans="1:23" x14ac:dyDescent="0.3">
      <c r="B113" s="40">
        <v>98</v>
      </c>
      <c r="C113" s="172" t="str">
        <f>IF(M113=1,IF('Data-Qtr8'!C112="","",(COUNTIF('Data-Qtr8'!C112,"Yes")+(0.1*COUNTIF('Data-Qtr8'!C112,"N/A")))),"")</f>
        <v/>
      </c>
      <c r="D113" s="172" t="str">
        <f>IF(M113=1,IF(ISBLANK('Data-Qtr8'!D112),"",(COUNTIF('Data-Qtr8'!D112,"Yes")+(0.1*COUNTIF('Data-Qtr8'!D112,"N/A")))),"")</f>
        <v/>
      </c>
      <c r="E113" s="172" t="str">
        <f>IF(M113=1,IF(ISBLANK('Data-Qtr8'!E112),"",(10*COUNTIF('Data-Qtr8'!E112,"Yes, nominated to self-administer")+COUNTIF('Data-Qtr8'!E112,"Yes, nominated NOT to self-administer"))),"")</f>
        <v/>
      </c>
      <c r="F113" s="172" t="str">
        <f>IF(M113=1,IF(ISBLANK('Data-Qtr8'!F112),"",(10*COUNTIF('Data-Qtr8'!F112,"Yes, reported difficulty swallowing medicines")+COUNTIF('Data-Qtr8'!F112,"Yes, reported NO difficulty swallowing medicines"))),"")</f>
        <v/>
      </c>
      <c r="G113" s="168" t="str">
        <f>IF(M113=1,IF('Data-Qtr8'!P112,0.1,IF(ISBLANK('Data-Qtr8'!G112),"",(COUNTIF('Data-Qtr8'!G112,"Yes")+(0.1*COUNTIF('Data-Qtr8'!G112,"N/A"))))),"")</f>
        <v/>
      </c>
      <c r="H113" s="169" t="str">
        <f>IF(M113=1,IF('Data-Qtr8'!Q112,0.1,IF(ISBLANK('Data-Qtr8'!H112),"",((COUNTIF('Data-Qtr8'!H112,"Yes")+(0.1*COUNTIF('Data-Qtr8'!H112,"N/A")))))),"")</f>
        <v/>
      </c>
      <c r="I113" s="173" t="str">
        <f>IF(M113=1,IF(ISBLANK('Data-Qtr8'!I112),"",(COUNTIF('Data-Qtr8'!I112,"Yes")+(0.1*COUNTIF('Data-Qtr8'!I112,"N/A")))),"")</f>
        <v/>
      </c>
      <c r="J113" s="173" t="str">
        <f>IF(M113=1,IF(ISBLANK('Data-Qtr8'!J112),"",(COUNTIF('Data-Qtr8'!J112,"Yes")+(0.1*COUNTIF('Data-Qtr8'!J112,"N/A")))),"")</f>
        <v/>
      </c>
      <c r="K113" s="174" t="str">
        <f>IF(M113=1,IF(ISBLANK('Data-Qtr8'!K112),"",(COUNTIF('Data-Qtr8'!K112,"Yes")+(0.1*COUNTIF('Data-Qtr8'!K112,"N/A")))),"")</f>
        <v/>
      </c>
      <c r="L113" s="119">
        <f>COUNTIF('Data-Qtr8'!C112:K112,"")</f>
        <v>9</v>
      </c>
      <c r="M113" s="74">
        <f>IF('Data-Qtr8'!R112,"",IF(L113&lt;9,1,0))</f>
        <v>0</v>
      </c>
      <c r="N113" s="74">
        <f t="shared" si="10"/>
        <v>0</v>
      </c>
      <c r="O113" s="159">
        <f t="shared" si="11"/>
        <v>0</v>
      </c>
      <c r="P113" s="18">
        <f t="shared" si="12"/>
        <v>0</v>
      </c>
      <c r="Q113" s="74">
        <f t="shared" si="13"/>
        <v>0</v>
      </c>
      <c r="R113" s="40">
        <f t="shared" si="14"/>
        <v>0</v>
      </c>
      <c r="S113" s="18">
        <f t="shared" si="15"/>
        <v>0</v>
      </c>
      <c r="T113" s="40">
        <f t="shared" si="16"/>
        <v>0</v>
      </c>
      <c r="U113" s="18">
        <f t="shared" si="17"/>
        <v>0</v>
      </c>
      <c r="V113" s="40">
        <f t="shared" si="18"/>
        <v>0</v>
      </c>
      <c r="W113" s="18">
        <f t="shared" si="19"/>
        <v>0</v>
      </c>
    </row>
    <row r="114" spans="1:23" x14ac:dyDescent="0.3">
      <c r="B114" s="40">
        <v>99</v>
      </c>
      <c r="C114" s="172" t="str">
        <f>IF(M114=1,IF('Data-Qtr8'!C113="","",(COUNTIF('Data-Qtr8'!C113,"Yes")+(0.1*COUNTIF('Data-Qtr8'!C113,"N/A")))),"")</f>
        <v/>
      </c>
      <c r="D114" s="172" t="str">
        <f>IF(M114=1,IF(ISBLANK('Data-Qtr8'!D113),"",(COUNTIF('Data-Qtr8'!D113,"Yes")+(0.1*COUNTIF('Data-Qtr8'!D113,"N/A")))),"")</f>
        <v/>
      </c>
      <c r="E114" s="172" t="str">
        <f>IF(M114=1,IF(ISBLANK('Data-Qtr8'!E113),"",(10*COUNTIF('Data-Qtr8'!E113,"Yes, nominated to self-administer")+COUNTIF('Data-Qtr8'!E113,"Yes, nominated NOT to self-administer"))),"")</f>
        <v/>
      </c>
      <c r="F114" s="172" t="str">
        <f>IF(M114=1,IF(ISBLANK('Data-Qtr8'!F113),"",(10*COUNTIF('Data-Qtr8'!F113,"Yes, reported difficulty swallowing medicines")+COUNTIF('Data-Qtr8'!F113,"Yes, reported NO difficulty swallowing medicines"))),"")</f>
        <v/>
      </c>
      <c r="G114" s="168" t="str">
        <f>IF(M114=1,IF('Data-Qtr8'!P113,0.1,IF(ISBLANK('Data-Qtr8'!G113),"",(COUNTIF('Data-Qtr8'!G113,"Yes")+(0.1*COUNTIF('Data-Qtr8'!G113,"N/A"))))),"")</f>
        <v/>
      </c>
      <c r="H114" s="169" t="str">
        <f>IF(M114=1,IF('Data-Qtr8'!Q113,0.1,IF(ISBLANK('Data-Qtr8'!H113),"",((COUNTIF('Data-Qtr8'!H113,"Yes")+(0.1*COUNTIF('Data-Qtr8'!H113,"N/A")))))),"")</f>
        <v/>
      </c>
      <c r="I114" s="173" t="str">
        <f>IF(M114=1,IF(ISBLANK('Data-Qtr8'!I113),"",(COUNTIF('Data-Qtr8'!I113,"Yes")+(0.1*COUNTIF('Data-Qtr8'!I113,"N/A")))),"")</f>
        <v/>
      </c>
      <c r="J114" s="173" t="str">
        <f>IF(M114=1,IF(ISBLANK('Data-Qtr8'!J113),"",(COUNTIF('Data-Qtr8'!J113,"Yes")+(0.1*COUNTIF('Data-Qtr8'!J113,"N/A")))),"")</f>
        <v/>
      </c>
      <c r="K114" s="174" t="str">
        <f>IF(M114=1,IF(ISBLANK('Data-Qtr8'!K113),"",(COUNTIF('Data-Qtr8'!K113,"Yes")+(0.1*COUNTIF('Data-Qtr8'!K113,"N/A")))),"")</f>
        <v/>
      </c>
      <c r="L114" s="119">
        <f>COUNTIF('Data-Qtr8'!C113:K113,"")</f>
        <v>9</v>
      </c>
      <c r="M114" s="74">
        <f>IF('Data-Qtr8'!R113,"",IF(L114&lt;9,1,0))</f>
        <v>0</v>
      </c>
      <c r="N114" s="74">
        <f t="shared" si="10"/>
        <v>0</v>
      </c>
      <c r="O114" s="159">
        <f t="shared" si="11"/>
        <v>0</v>
      </c>
      <c r="P114" s="18">
        <f t="shared" si="12"/>
        <v>0</v>
      </c>
      <c r="Q114" s="74">
        <f t="shared" si="13"/>
        <v>0</v>
      </c>
      <c r="R114" s="40">
        <f t="shared" si="14"/>
        <v>0</v>
      </c>
      <c r="S114" s="18">
        <f t="shared" si="15"/>
        <v>0</v>
      </c>
      <c r="T114" s="40">
        <f t="shared" si="16"/>
        <v>0</v>
      </c>
      <c r="U114" s="18">
        <f t="shared" si="17"/>
        <v>0</v>
      </c>
      <c r="V114" s="40">
        <f t="shared" si="18"/>
        <v>0</v>
      </c>
      <c r="W114" s="18">
        <f t="shared" si="19"/>
        <v>0</v>
      </c>
    </row>
    <row r="115" spans="1:23" ht="15" thickBot="1" x14ac:dyDescent="0.35">
      <c r="B115" s="49">
        <v>100</v>
      </c>
      <c r="C115" s="172" t="str">
        <f>IF(M115=1,IF('Data-Qtr8'!C114="","",(COUNTIF('Data-Qtr8'!C114,"Yes")+(0.1*COUNTIF('Data-Qtr8'!C114,"N/A")))),"")</f>
        <v/>
      </c>
      <c r="D115" s="172" t="str">
        <f>IF(M115=1,IF(ISBLANK('Data-Qtr8'!D114),"",(COUNTIF('Data-Qtr8'!D114,"Yes")+(0.1*COUNTIF('Data-Qtr8'!D114,"N/A")))),"")</f>
        <v/>
      </c>
      <c r="E115" s="172" t="str">
        <f>IF(M115=1,IF(ISBLANK('Data-Qtr8'!E114),"",(10*COUNTIF('Data-Qtr8'!E114,"Yes, nominated to self-administer")+COUNTIF('Data-Qtr8'!E114,"Yes, nominated NOT to self-administer"))),"")</f>
        <v/>
      </c>
      <c r="F115" s="172" t="str">
        <f>IF(M115=1,IF(ISBLANK('Data-Qtr8'!F114),"",(10*COUNTIF('Data-Qtr8'!F114,"Yes, reported difficulty swallowing medicines")+COUNTIF('Data-Qtr8'!F114,"Yes, reported NO difficulty swallowing medicines"))),"")</f>
        <v/>
      </c>
      <c r="G115" s="168" t="str">
        <f>IF(M115=1,IF('Data-Qtr8'!P114,0.1,IF(ISBLANK('Data-Qtr8'!G114),"",(COUNTIF('Data-Qtr8'!G114,"Yes")+(0.1*COUNTIF('Data-Qtr8'!G114,"N/A"))))),"")</f>
        <v/>
      </c>
      <c r="H115" s="169" t="str">
        <f>IF(M115=1,IF('Data-Qtr8'!Q114,0.1,IF(ISBLANK('Data-Qtr8'!H114),"",((COUNTIF('Data-Qtr8'!H114,"Yes")+(0.1*COUNTIF('Data-Qtr8'!H114,"N/A")))))),"")</f>
        <v/>
      </c>
      <c r="I115" s="173" t="str">
        <f>IF(M115=1,IF(ISBLANK('Data-Qtr8'!I114),"",(COUNTIF('Data-Qtr8'!I114,"Yes")+(0.1*COUNTIF('Data-Qtr8'!I114,"N/A")))),"")</f>
        <v/>
      </c>
      <c r="J115" s="173" t="str">
        <f>IF(M115=1,IF(ISBLANK('Data-Qtr8'!J114),"",(COUNTIF('Data-Qtr8'!J114,"Yes")+(0.1*COUNTIF('Data-Qtr8'!J114,"N/A")))),"")</f>
        <v/>
      </c>
      <c r="K115" s="174" t="str">
        <f>IF(M115=1,IF(ISBLANK('Data-Qtr8'!K114),"",(COUNTIF('Data-Qtr8'!K114,"Yes")+(0.1*COUNTIF('Data-Qtr8'!K114,"N/A")))),"")</f>
        <v/>
      </c>
      <c r="L115" s="149">
        <f>COUNTIF('Data-Qtr8'!C114:K114,"")</f>
        <v>9</v>
      </c>
      <c r="M115" s="75">
        <f>IF('Data-Qtr8'!R114,"",IF(L115&lt;9,1,0))</f>
        <v>0</v>
      </c>
      <c r="N115" s="75">
        <f t="shared" si="10"/>
        <v>0</v>
      </c>
      <c r="O115" s="160">
        <f t="shared" si="11"/>
        <v>0</v>
      </c>
      <c r="P115" s="19">
        <f t="shared" si="12"/>
        <v>0</v>
      </c>
      <c r="Q115" s="75">
        <f t="shared" si="13"/>
        <v>0</v>
      </c>
      <c r="R115" s="49">
        <f t="shared" si="14"/>
        <v>0</v>
      </c>
      <c r="S115" s="19">
        <f t="shared" si="15"/>
        <v>0</v>
      </c>
      <c r="T115" s="49">
        <f t="shared" si="16"/>
        <v>0</v>
      </c>
      <c r="U115" s="19">
        <f t="shared" si="17"/>
        <v>0</v>
      </c>
      <c r="V115" s="49">
        <f t="shared" si="18"/>
        <v>0</v>
      </c>
      <c r="W115" s="19">
        <f t="shared" si="19"/>
        <v>0</v>
      </c>
    </row>
    <row r="116" spans="1:23" ht="15" thickBot="1" x14ac:dyDescent="0.35">
      <c r="B116" s="57" t="s">
        <v>56</v>
      </c>
      <c r="C116" s="71">
        <f>SUM(C16:C115)</f>
        <v>0</v>
      </c>
      <c r="D116" s="71">
        <f>SUM(D16:D115)</f>
        <v>0</v>
      </c>
      <c r="E116" s="126"/>
      <c r="F116" s="126"/>
      <c r="G116" s="72">
        <f>SUMIF(G16:G115,1)</f>
        <v>0</v>
      </c>
      <c r="H116" s="72">
        <f>SUMIF(H16:H115,1)</f>
        <v>0</v>
      </c>
      <c r="I116" s="72">
        <f t="shared" ref="I116:M116" si="20">SUM(I16:I115)</f>
        <v>0</v>
      </c>
      <c r="J116" s="71">
        <f t="shared" si="20"/>
        <v>0</v>
      </c>
      <c r="K116" s="120">
        <f t="shared" si="20"/>
        <v>0</v>
      </c>
      <c r="L116" s="51">
        <f t="shared" si="20"/>
        <v>900</v>
      </c>
      <c r="M116" s="51">
        <f t="shared" si="20"/>
        <v>0</v>
      </c>
      <c r="P116" s="76">
        <f t="shared" ref="P116:W116" si="21">SUM(P16:P115)</f>
        <v>0</v>
      </c>
      <c r="Q116" s="124">
        <f t="shared" si="21"/>
        <v>0</v>
      </c>
      <c r="R116" s="125">
        <f t="shared" si="21"/>
        <v>0</v>
      </c>
      <c r="S116" s="170">
        <f t="shared" si="21"/>
        <v>0</v>
      </c>
      <c r="T116" s="171">
        <f t="shared" si="21"/>
        <v>0</v>
      </c>
      <c r="U116" s="171">
        <f t="shared" si="21"/>
        <v>0</v>
      </c>
      <c r="V116" s="170">
        <f t="shared" si="21"/>
        <v>0</v>
      </c>
      <c r="W116" s="170">
        <f t="shared" si="21"/>
        <v>0</v>
      </c>
    </row>
    <row r="117" spans="1:23" x14ac:dyDescent="0.3">
      <c r="B117" s="48" t="s">
        <v>99</v>
      </c>
      <c r="C117" s="127"/>
      <c r="D117" s="127"/>
      <c r="E117" s="128">
        <f>COUNTIF(E16:E115,10)</f>
        <v>0</v>
      </c>
      <c r="F117" s="129"/>
      <c r="G117" s="55"/>
      <c r="H117" s="55"/>
      <c r="I117" s="55"/>
      <c r="J117" s="55"/>
      <c r="K117" s="55"/>
    </row>
    <row r="118" spans="1:23" x14ac:dyDescent="0.3">
      <c r="B118" s="40" t="s">
        <v>98</v>
      </c>
      <c r="C118" s="130"/>
      <c r="D118" s="130"/>
      <c r="E118" s="56">
        <f>COUNTIF(E16:E115,1)</f>
        <v>0</v>
      </c>
      <c r="F118" s="131"/>
      <c r="G118" s="56"/>
      <c r="H118" s="56"/>
      <c r="I118" s="56"/>
      <c r="J118" s="56"/>
      <c r="K118" s="56"/>
    </row>
    <row r="119" spans="1:23" ht="15" thickBot="1" x14ac:dyDescent="0.35">
      <c r="A119" s="1"/>
      <c r="B119" s="137" t="s">
        <v>97</v>
      </c>
      <c r="C119" s="138"/>
      <c r="D119" s="138"/>
      <c r="E119" s="135">
        <f>SUM(E117:E118)</f>
        <v>0</v>
      </c>
      <c r="F119" s="139"/>
      <c r="H119" s="1"/>
    </row>
    <row r="120" spans="1:23" x14ac:dyDescent="0.3">
      <c r="A120" s="1"/>
      <c r="B120" s="140" t="s">
        <v>81</v>
      </c>
      <c r="C120" s="132"/>
      <c r="D120" s="132"/>
      <c r="E120" s="132"/>
      <c r="F120" s="133">
        <f>COUNTIF(F16:F115,10)</f>
        <v>0</v>
      </c>
      <c r="G120" s="39"/>
      <c r="H120" s="1"/>
    </row>
    <row r="121" spans="1:23" x14ac:dyDescent="0.3">
      <c r="A121" s="1"/>
      <c r="B121" s="140" t="s">
        <v>82</v>
      </c>
      <c r="C121" s="132"/>
      <c r="D121" s="132"/>
      <c r="E121" s="132"/>
      <c r="F121" s="133">
        <f>COUNTIF(F16:F115,1)</f>
        <v>0</v>
      </c>
      <c r="G121" s="39"/>
      <c r="H121" s="1"/>
    </row>
    <row r="122" spans="1:23" ht="15" thickBot="1" x14ac:dyDescent="0.35">
      <c r="A122" s="1"/>
      <c r="B122" s="134" t="s">
        <v>83</v>
      </c>
      <c r="C122" s="135"/>
      <c r="D122" s="135"/>
      <c r="E122" s="135"/>
      <c r="F122" s="136">
        <f>SUM(F120:F121)</f>
        <v>0</v>
      </c>
      <c r="G122" s="39"/>
      <c r="H122" s="1"/>
    </row>
    <row r="123" spans="1:23" x14ac:dyDescent="0.3">
      <c r="A123" s="1"/>
      <c r="B123" s="1"/>
      <c r="C123" s="1"/>
      <c r="D123" s="1"/>
      <c r="E123" s="1"/>
      <c r="F123" s="1"/>
      <c r="G123" s="39"/>
      <c r="H123" s="1"/>
    </row>
    <row r="124" spans="1:23" x14ac:dyDescent="0.3">
      <c r="A124" s="1"/>
      <c r="B124" s="1"/>
      <c r="C124" s="1"/>
      <c r="D124" s="1"/>
      <c r="E124" s="1"/>
      <c r="F124" s="1"/>
      <c r="G124" s="39"/>
      <c r="H124" s="1"/>
    </row>
    <row r="126" spans="1:23" x14ac:dyDescent="0.3">
      <c r="H126" s="1"/>
    </row>
    <row r="128" spans="1:23" x14ac:dyDescent="0.3">
      <c r="G128" s="38"/>
      <c r="H128" s="36"/>
    </row>
    <row r="129" spans="7:8" x14ac:dyDescent="0.3">
      <c r="G129" s="38"/>
      <c r="H129" s="36"/>
    </row>
    <row r="130" spans="7:8" x14ac:dyDescent="0.3">
      <c r="G130" s="38"/>
      <c r="H130" s="36"/>
    </row>
  </sheetData>
  <sheetProtection selectLockedCells="1" selectUnlockedCells="1"/>
  <mergeCells count="4">
    <mergeCell ref="P4:P11"/>
    <mergeCell ref="G8:G9"/>
    <mergeCell ref="J8:J10"/>
    <mergeCell ref="M8:M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23774-FE19-422A-BC20-53522EA025EA}">
  <sheetPr codeName="Sheet4"/>
  <dimension ref="A1:M53"/>
  <sheetViews>
    <sheetView workbookViewId="0">
      <selection activeCell="K15" sqref="K15"/>
    </sheetView>
  </sheetViews>
  <sheetFormatPr defaultColWidth="0" defaultRowHeight="14.4" zeroHeight="1" x14ac:dyDescent="0.3"/>
  <cols>
    <col min="1" max="2" width="9.109375" customWidth="1"/>
    <col min="3" max="3" width="13.6640625" customWidth="1"/>
    <col min="4" max="5" width="8.88671875" customWidth="1"/>
    <col min="6" max="6" width="12.109375" customWidth="1"/>
    <col min="7" max="7" width="13" customWidth="1"/>
    <col min="8" max="8" width="8.88671875" customWidth="1"/>
    <col min="9" max="9" width="18.6640625" customWidth="1"/>
    <col min="10" max="10" width="13.109375" customWidth="1"/>
    <col min="11" max="11" width="3.88671875" customWidth="1"/>
    <col min="12" max="13" width="0" hidden="1" customWidth="1"/>
    <col min="14" max="16384" width="8.88671875" hidden="1"/>
  </cols>
  <sheetData>
    <row r="1" spans="1:13" ht="85.5" customHeight="1" x14ac:dyDescent="0.3">
      <c r="A1" s="33"/>
      <c r="B1" s="457" t="s">
        <v>84</v>
      </c>
      <c r="C1" s="457"/>
      <c r="D1" s="457"/>
      <c r="E1" s="457"/>
      <c r="F1" s="457"/>
      <c r="G1" s="457"/>
      <c r="H1" s="457"/>
      <c r="I1" s="457"/>
      <c r="J1" s="457"/>
      <c r="K1" s="46"/>
      <c r="L1" s="34"/>
      <c r="M1" s="20"/>
    </row>
    <row r="2" spans="1:13" ht="16.5" customHeight="1" x14ac:dyDescent="0.4">
      <c r="A2" s="26"/>
      <c r="B2" s="35" t="s">
        <v>15</v>
      </c>
      <c r="C2" s="27"/>
      <c r="D2" s="27"/>
      <c r="E2" s="27"/>
      <c r="F2" s="27"/>
      <c r="G2" s="27"/>
      <c r="H2" s="27"/>
      <c r="I2" s="27"/>
      <c r="J2" s="45"/>
      <c r="K2" s="45"/>
      <c r="L2" s="22"/>
      <c r="M2" s="20"/>
    </row>
    <row r="3" spans="1:13" ht="17.25" customHeight="1" x14ac:dyDescent="0.45">
      <c r="A3" s="29"/>
      <c r="B3" s="141" t="s">
        <v>16</v>
      </c>
      <c r="C3" s="32"/>
      <c r="D3" s="31"/>
      <c r="E3" s="31"/>
      <c r="F3" s="31"/>
      <c r="G3" s="31"/>
      <c r="H3" s="31"/>
      <c r="I3" s="31"/>
      <c r="J3" s="31"/>
      <c r="K3" s="31"/>
      <c r="L3" s="21"/>
      <c r="M3" s="20"/>
    </row>
    <row r="4" spans="1:13" ht="15.6" x14ac:dyDescent="0.3">
      <c r="A4" s="28"/>
      <c r="B4" s="35"/>
      <c r="C4" s="28"/>
      <c r="D4" s="28"/>
      <c r="E4" s="28"/>
      <c r="F4" s="28"/>
      <c r="G4" s="28"/>
      <c r="H4" s="28"/>
      <c r="I4" s="28"/>
      <c r="J4" s="28"/>
      <c r="K4" s="28"/>
    </row>
    <row r="5" spans="1:13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</row>
    <row r="6" spans="1:13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</row>
    <row r="7" spans="1:13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3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3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</row>
    <row r="13" spans="1:13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</row>
    <row r="14" spans="1:13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</row>
    <row r="15" spans="1:13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</row>
    <row r="16" spans="1:13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</row>
    <row r="20" spans="1:11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</row>
    <row r="21" spans="1:11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  <row r="45" spans="1:11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</row>
    <row r="46" spans="1:11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</row>
    <row r="47" spans="1:11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</row>
    <row r="48" spans="1:11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</row>
    <row r="49" spans="1:11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1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1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</row>
    <row r="52" spans="1:11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</row>
    <row r="53" spans="1:11" x14ac:dyDescent="0.3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</row>
  </sheetData>
  <sheetProtection formatColumns="0" formatRows="0"/>
  <mergeCells count="1">
    <mergeCell ref="B1:J1"/>
  </mergeCells>
  <dataValidations count="1">
    <dataValidation allowBlank="1" showErrorMessage="1" promptTitle="First names only" prompt="Only enter the first name of the employee, not the full name." sqref="B2:B3 B4:N5 B7:N11 C6:N6" xr:uid="{18851584-0098-41D2-8850-CF89FDE5DD0C}"/>
  </dataValidation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shapeId="4119" r:id="rId4">
          <objectPr defaultSize="0" autoPict="0" r:id="rId5">
            <anchor moveWithCells="1">
              <from>
                <xdr:col>0</xdr:col>
                <xdr:colOff>464820</xdr:colOff>
                <xdr:row>4</xdr:row>
                <xdr:rowOff>0</xdr:rowOff>
              </from>
              <to>
                <xdr:col>9</xdr:col>
                <xdr:colOff>502920</xdr:colOff>
                <xdr:row>50</xdr:row>
                <xdr:rowOff>182880</xdr:rowOff>
              </to>
            </anchor>
          </objectPr>
        </oleObject>
      </mc:Choice>
      <mc:Fallback>
        <oleObject progId="Document" shapeId="4119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BC8698-F7D8-4E0A-9C04-87ED67461A83}">
  <sheetPr codeName="Sheet6"/>
  <dimension ref="A1:U216"/>
  <sheetViews>
    <sheetView zoomScale="90" zoomScaleNormal="90" workbookViewId="0">
      <selection activeCell="C15" sqref="C15"/>
    </sheetView>
  </sheetViews>
  <sheetFormatPr defaultColWidth="0" defaultRowHeight="14.25" customHeight="1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s="208" customFormat="1" ht="83.1" customHeight="1" x14ac:dyDescent="0.5">
      <c r="A2" s="205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206"/>
      <c r="N2" s="206"/>
      <c r="O2" s="206"/>
      <c r="P2" s="207"/>
      <c r="Q2" s="207"/>
      <c r="R2" s="207"/>
      <c r="S2" s="207"/>
      <c r="T2" s="207"/>
      <c r="U2" s="207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88" t="s">
        <v>85</v>
      </c>
      <c r="C6" s="330" t="s">
        <v>191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90" t="s">
        <v>39</v>
      </c>
      <c r="C7" s="332" t="s">
        <v>205</v>
      </c>
      <c r="D7" s="333"/>
      <c r="E7" s="85"/>
      <c r="F7" s="85"/>
      <c r="G7" s="79"/>
      <c r="H7" s="79"/>
      <c r="I7" s="79"/>
      <c r="J7" s="79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90" t="s">
        <v>184</v>
      </c>
      <c r="C8" s="335" t="str">
        <f>IF('Data-Qtr1'!C8="&lt;Insert RCH Name here&gt;","Insert RCH Name in 
Data-Qtr1 tab",'Data-Qtr1'!C8)</f>
        <v>Insert RCH Name in 
Data-Qtr1 tab</v>
      </c>
      <c r="D8" s="336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92" t="s">
        <v>185</v>
      </c>
      <c r="C9" s="334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93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6">
        <v>2</v>
      </c>
      <c r="H12" s="286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273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77" t="s">
        <v>156</v>
      </c>
      <c r="H14" s="277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67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0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69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0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69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0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69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0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69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0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69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0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69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0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69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0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69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0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69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ht="13.8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ht="13.8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  <row r="117" spans="2:21" ht="13.8" hidden="1" x14ac:dyDescent="0.25"/>
    <row r="118" spans="2:21" ht="13.8" hidden="1" x14ac:dyDescent="0.25"/>
    <row r="119" spans="2:21" ht="13.8" hidden="1" x14ac:dyDescent="0.25"/>
    <row r="120" spans="2:21" ht="13.8" hidden="1" x14ac:dyDescent="0.25"/>
    <row r="121" spans="2:21" ht="13.8" hidden="1" x14ac:dyDescent="0.25"/>
    <row r="122" spans="2:21" ht="13.8" hidden="1" x14ac:dyDescent="0.25"/>
    <row r="123" spans="2:21" ht="13.8" hidden="1" x14ac:dyDescent="0.25"/>
    <row r="124" spans="2:21" ht="13.8" hidden="1" x14ac:dyDescent="0.25"/>
    <row r="125" spans="2:21" ht="13.8" hidden="1" x14ac:dyDescent="0.25"/>
    <row r="126" spans="2:21" ht="13.8" hidden="1" x14ac:dyDescent="0.25"/>
    <row r="127" spans="2:21" ht="13.8" hidden="1" x14ac:dyDescent="0.25"/>
    <row r="128" spans="2:21" ht="13.8" hidden="1" x14ac:dyDescent="0.25"/>
    <row r="129" ht="13.8" hidden="1" x14ac:dyDescent="0.25"/>
    <row r="130" ht="13.8" hidden="1" x14ac:dyDescent="0.25"/>
    <row r="131" ht="13.8" hidden="1" x14ac:dyDescent="0.25"/>
    <row r="132" ht="13.8" hidden="1" x14ac:dyDescent="0.25"/>
    <row r="133" ht="13.8" hidden="1" x14ac:dyDescent="0.25"/>
    <row r="134" ht="13.8" hidden="1" x14ac:dyDescent="0.25"/>
    <row r="135" ht="13.8" hidden="1" x14ac:dyDescent="0.25"/>
    <row r="136" ht="13.8" hidden="1" x14ac:dyDescent="0.25"/>
    <row r="137" ht="13.8" hidden="1" x14ac:dyDescent="0.25"/>
    <row r="138" ht="13.8" hidden="1" x14ac:dyDescent="0.25"/>
    <row r="139" ht="13.8" hidden="1" x14ac:dyDescent="0.25"/>
    <row r="140" ht="13.8" hidden="1" x14ac:dyDescent="0.25"/>
    <row r="141" ht="13.8" hidden="1" x14ac:dyDescent="0.25"/>
    <row r="142" ht="13.8" hidden="1" x14ac:dyDescent="0.25"/>
    <row r="143" ht="13.8" hidden="1" x14ac:dyDescent="0.25"/>
    <row r="144" ht="13.8" hidden="1" x14ac:dyDescent="0.25"/>
    <row r="145" ht="13.8" hidden="1" x14ac:dyDescent="0.25"/>
    <row r="146" ht="13.8" hidden="1" x14ac:dyDescent="0.25"/>
    <row r="147" ht="13.8" hidden="1" x14ac:dyDescent="0.25"/>
    <row r="148" ht="13.8" hidden="1" x14ac:dyDescent="0.25"/>
    <row r="149" ht="13.8" hidden="1" x14ac:dyDescent="0.25"/>
    <row r="150" ht="13.8" hidden="1" x14ac:dyDescent="0.25"/>
    <row r="151" ht="13.8" hidden="1" x14ac:dyDescent="0.25"/>
    <row r="152" ht="13.8" hidden="1" x14ac:dyDescent="0.25"/>
    <row r="153" ht="13.8" hidden="1" x14ac:dyDescent="0.25"/>
    <row r="154" ht="13.8" hidden="1" x14ac:dyDescent="0.25"/>
    <row r="155" ht="13.8" hidden="1" x14ac:dyDescent="0.25"/>
    <row r="156" ht="13.8" hidden="1" x14ac:dyDescent="0.25"/>
    <row r="157" ht="13.8" hidden="1" x14ac:dyDescent="0.25"/>
    <row r="158" ht="13.8" hidden="1" x14ac:dyDescent="0.25"/>
    <row r="159" ht="13.8" hidden="1" x14ac:dyDescent="0.25"/>
    <row r="160" ht="13.8" hidden="1" x14ac:dyDescent="0.25"/>
    <row r="161" ht="13.8" hidden="1" x14ac:dyDescent="0.25"/>
    <row r="162" ht="13.8" hidden="1" x14ac:dyDescent="0.25"/>
    <row r="163" ht="13.8" hidden="1" x14ac:dyDescent="0.25"/>
    <row r="164" ht="13.8" hidden="1" x14ac:dyDescent="0.25"/>
    <row r="165" ht="13.8" hidden="1" x14ac:dyDescent="0.25"/>
    <row r="166" ht="13.8" hidden="1" x14ac:dyDescent="0.25"/>
    <row r="167" ht="13.8" hidden="1" x14ac:dyDescent="0.25"/>
    <row r="168" ht="13.8" hidden="1" x14ac:dyDescent="0.25"/>
    <row r="169" ht="13.8" hidden="1" x14ac:dyDescent="0.25"/>
    <row r="170" ht="13.8" hidden="1" x14ac:dyDescent="0.25"/>
    <row r="171" ht="13.8" hidden="1" x14ac:dyDescent="0.25"/>
    <row r="172" ht="13.8" hidden="1" x14ac:dyDescent="0.25"/>
    <row r="173" ht="13.8" hidden="1" x14ac:dyDescent="0.25"/>
    <row r="174" ht="13.8" hidden="1" x14ac:dyDescent="0.25"/>
    <row r="175" ht="13.8" hidden="1" x14ac:dyDescent="0.25"/>
    <row r="176" ht="13.8" hidden="1" x14ac:dyDescent="0.25"/>
    <row r="177" ht="13.8" hidden="1" x14ac:dyDescent="0.25"/>
    <row r="178" ht="13.8" hidden="1" x14ac:dyDescent="0.25"/>
    <row r="179" ht="13.8" hidden="1" x14ac:dyDescent="0.25"/>
    <row r="180" ht="13.8" hidden="1" x14ac:dyDescent="0.25"/>
    <row r="181" ht="13.8" hidden="1" x14ac:dyDescent="0.25"/>
    <row r="182" ht="13.8" hidden="1" x14ac:dyDescent="0.25"/>
    <row r="183" ht="13.8" hidden="1" x14ac:dyDescent="0.25"/>
    <row r="184" ht="13.8" hidden="1" x14ac:dyDescent="0.25"/>
    <row r="185" ht="13.8" hidden="1" x14ac:dyDescent="0.25"/>
    <row r="186" ht="13.8" hidden="1" x14ac:dyDescent="0.25"/>
    <row r="187" ht="13.8" hidden="1" x14ac:dyDescent="0.25"/>
    <row r="188" ht="13.8" hidden="1" x14ac:dyDescent="0.25"/>
    <row r="189" ht="13.8" hidden="1" x14ac:dyDescent="0.25"/>
    <row r="190" ht="13.8" hidden="1" x14ac:dyDescent="0.25"/>
    <row r="191" ht="13.8" hidden="1" x14ac:dyDescent="0.25"/>
    <row r="192" ht="13.8" hidden="1" x14ac:dyDescent="0.25"/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</sheetData>
  <sheetProtection algorithmName="SHA-512" hashValue="TWwzgBGDbFlQNeWNmv/BtRMETCMfXBBMg3DQWU2HaDVM3wzOqihaQEmpGW765AQ8iPEiH/hCE5B2k+Uxh8ukzA==" saltValue="ccBYs46yX28RpuREiccTlA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7:D7"/>
    <mergeCell ref="C6:D6"/>
    <mergeCell ref="C8:D8"/>
    <mergeCell ref="C9:D9"/>
  </mergeCells>
  <conditionalFormatting sqref="B15:L114">
    <cfRule type="expression" dxfId="53" priority="1">
      <formula>$R15</formula>
    </cfRule>
  </conditionalFormatting>
  <conditionalFormatting sqref="G15:G114">
    <cfRule type="expression" dxfId="52" priority="2">
      <formula>$P15</formula>
    </cfRule>
  </conditionalFormatting>
  <conditionalFormatting sqref="H15:H114">
    <cfRule type="expression" dxfId="51" priority="3">
      <formula>$Q15</formula>
    </cfRule>
  </conditionalFormatting>
  <dataValidations count="5">
    <dataValidation type="list" allowBlank="1" showInputMessage="1" showErrorMessage="1" sqref="I15:K114 C15:D114" xr:uid="{98E7C0C2-50C1-4630-B5FB-AE2A69D0E600}">
      <formula1>YesNo_List</formula1>
    </dataValidation>
    <dataValidation type="list" allowBlank="1" showInputMessage="1" showErrorMessage="1" sqref="G15:H114" xr:uid="{346AA86F-D9BC-40D3-A861-6A33BE813D82}">
      <formula1>YesNoNA_List</formula1>
    </dataValidation>
    <dataValidation type="list" allowBlank="1" showInputMessage="1" showErrorMessage="1" sqref="E15:E114" xr:uid="{0B6882D7-2874-426F-A1EC-4D0A88FE5266}">
      <formula1>Q1bAnswerList</formula1>
    </dataValidation>
    <dataValidation type="list" allowBlank="1" showInputMessage="1" showErrorMessage="1" sqref="F15:F114" xr:uid="{9A0AC3A4-B913-4827-9ED8-5BBA48D582DA}">
      <formula1>Q1dAnswerList</formula1>
    </dataValidation>
    <dataValidation type="whole" allowBlank="1" showInputMessage="1" showErrorMessage="1" errorTitle="Invalid number" error="Please enter a whole number less than or equal to 100" sqref="C9:D9" xr:uid="{4455755E-6F89-475E-B858-C285F34272F3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DDFBAE3A-45F0-4A88-B6BD-A01EAD42282B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D45C4731-6E8C-4D98-8907-F5E32C2241AC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108AD62F-2083-49FD-9CEB-F9151B1F370B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BB3CBD90-A129-4812-B142-00E3550F9E13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1" operator="containsText" id="{E3432807-3F9D-4961-9CAA-DC8E884E8C55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2" operator="containsText" id="{7ED44A0F-0285-44A3-8319-4F62C6369182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334EA-597F-4524-B6D9-391830636787}">
  <sheetPr codeName="Sheet7"/>
  <dimension ref="A1:U216"/>
  <sheetViews>
    <sheetView zoomScale="90" zoomScaleNormal="90" workbookViewId="0">
      <selection activeCell="C15" sqref="C15"/>
    </sheetView>
  </sheetViews>
  <sheetFormatPr defaultColWidth="0" defaultRowHeight="14.25" customHeight="1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s="208" customFormat="1" ht="83.1" customHeight="1" x14ac:dyDescent="0.5">
      <c r="A2" s="205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206"/>
      <c r="N2" s="206"/>
      <c r="O2" s="206"/>
      <c r="P2" s="207"/>
      <c r="Q2" s="207"/>
      <c r="R2" s="207"/>
      <c r="S2" s="207"/>
      <c r="T2" s="207"/>
      <c r="U2" s="207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88" t="s">
        <v>85</v>
      </c>
      <c r="C6" s="330" t="s">
        <v>192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90" t="s">
        <v>39</v>
      </c>
      <c r="C7" s="332" t="s">
        <v>205</v>
      </c>
      <c r="D7" s="333"/>
      <c r="E7" s="85"/>
      <c r="F7" s="85"/>
      <c r="G7" s="79"/>
      <c r="H7" s="79"/>
      <c r="I7" s="79"/>
      <c r="J7" s="79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90" t="s">
        <v>184</v>
      </c>
      <c r="C8" s="335" t="str">
        <f>IF('Data-Qtr1'!C8="&lt;Insert RCH Name here&gt;","Insert RCH Name in 
Data-Qtr1 tab",'Data-Qtr1'!C8)</f>
        <v>Insert RCH Name in 
Data-Qtr1 tab</v>
      </c>
      <c r="D8" s="336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92" t="s">
        <v>185</v>
      </c>
      <c r="C9" s="334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93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6">
        <v>2</v>
      </c>
      <c r="H12" s="286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273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77" t="s">
        <v>156</v>
      </c>
      <c r="H14" s="277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70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4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71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4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71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4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71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4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71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4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71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4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71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4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71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4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71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4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71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ht="13.8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ht="13.8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  <row r="117" spans="2:21" ht="13.8" hidden="1" x14ac:dyDescent="0.25"/>
    <row r="118" spans="2:21" ht="13.8" hidden="1" x14ac:dyDescent="0.25"/>
    <row r="119" spans="2:21" ht="13.8" hidden="1" x14ac:dyDescent="0.25"/>
    <row r="120" spans="2:21" ht="13.8" hidden="1" x14ac:dyDescent="0.25"/>
    <row r="121" spans="2:21" ht="13.8" hidden="1" x14ac:dyDescent="0.25"/>
    <row r="122" spans="2:21" ht="13.8" hidden="1" x14ac:dyDescent="0.25"/>
    <row r="123" spans="2:21" ht="13.8" hidden="1" x14ac:dyDescent="0.25"/>
    <row r="124" spans="2:21" ht="13.8" hidden="1" x14ac:dyDescent="0.25"/>
    <row r="125" spans="2:21" ht="13.8" hidden="1" x14ac:dyDescent="0.25"/>
    <row r="126" spans="2:21" ht="13.8" hidden="1" x14ac:dyDescent="0.25"/>
    <row r="127" spans="2:21" ht="13.8" hidden="1" x14ac:dyDescent="0.25"/>
    <row r="128" spans="2:21" ht="13.8" hidden="1" x14ac:dyDescent="0.25"/>
    <row r="129" ht="13.8" hidden="1" x14ac:dyDescent="0.25"/>
    <row r="130" ht="13.8" hidden="1" x14ac:dyDescent="0.25"/>
    <row r="131" ht="13.8" hidden="1" x14ac:dyDescent="0.25"/>
    <row r="132" ht="13.8" hidden="1" x14ac:dyDescent="0.25"/>
    <row r="133" ht="13.8" hidden="1" x14ac:dyDescent="0.25"/>
    <row r="134" ht="13.8" hidden="1" x14ac:dyDescent="0.25"/>
    <row r="135" ht="13.8" hidden="1" x14ac:dyDescent="0.25"/>
    <row r="136" ht="13.8" hidden="1" x14ac:dyDescent="0.25"/>
    <row r="137" ht="13.8" hidden="1" x14ac:dyDescent="0.25"/>
    <row r="138" ht="13.8" hidden="1" x14ac:dyDescent="0.25"/>
    <row r="139" ht="13.8" hidden="1" x14ac:dyDescent="0.25"/>
    <row r="140" ht="13.8" hidden="1" x14ac:dyDescent="0.25"/>
    <row r="141" ht="13.8" hidden="1" x14ac:dyDescent="0.25"/>
    <row r="142" ht="13.8" hidden="1" x14ac:dyDescent="0.25"/>
    <row r="143" ht="13.8" hidden="1" x14ac:dyDescent="0.25"/>
    <row r="144" ht="13.8" hidden="1" x14ac:dyDescent="0.25"/>
    <row r="145" ht="13.8" hidden="1" x14ac:dyDescent="0.25"/>
    <row r="146" ht="13.8" hidden="1" x14ac:dyDescent="0.25"/>
    <row r="147" ht="13.8" hidden="1" x14ac:dyDescent="0.25"/>
    <row r="148" ht="13.8" hidden="1" x14ac:dyDescent="0.25"/>
    <row r="149" ht="13.8" hidden="1" x14ac:dyDescent="0.25"/>
    <row r="150" ht="13.8" hidden="1" x14ac:dyDescent="0.25"/>
    <row r="151" ht="13.8" hidden="1" x14ac:dyDescent="0.25"/>
    <row r="152" ht="13.8" hidden="1" x14ac:dyDescent="0.25"/>
    <row r="153" ht="13.8" hidden="1" x14ac:dyDescent="0.25"/>
    <row r="154" ht="13.8" hidden="1" x14ac:dyDescent="0.25"/>
    <row r="155" ht="13.8" hidden="1" x14ac:dyDescent="0.25"/>
    <row r="156" ht="13.8" hidden="1" x14ac:dyDescent="0.25"/>
    <row r="157" ht="13.8" hidden="1" x14ac:dyDescent="0.25"/>
    <row r="158" ht="13.8" hidden="1" x14ac:dyDescent="0.25"/>
    <row r="159" ht="13.8" hidden="1" x14ac:dyDescent="0.25"/>
    <row r="160" ht="13.8" hidden="1" x14ac:dyDescent="0.25"/>
    <row r="161" ht="13.8" hidden="1" x14ac:dyDescent="0.25"/>
    <row r="162" ht="13.8" hidden="1" x14ac:dyDescent="0.25"/>
    <row r="163" ht="13.8" hidden="1" x14ac:dyDescent="0.25"/>
    <row r="164" ht="13.8" hidden="1" x14ac:dyDescent="0.25"/>
    <row r="165" ht="13.8" hidden="1" x14ac:dyDescent="0.25"/>
    <row r="166" ht="13.8" hidden="1" x14ac:dyDescent="0.25"/>
    <row r="167" ht="13.8" hidden="1" x14ac:dyDescent="0.25"/>
    <row r="168" ht="13.8" hidden="1" x14ac:dyDescent="0.25"/>
    <row r="169" ht="13.8" hidden="1" x14ac:dyDescent="0.25"/>
    <row r="170" ht="13.8" hidden="1" x14ac:dyDescent="0.25"/>
    <row r="171" ht="13.8" hidden="1" x14ac:dyDescent="0.25"/>
    <row r="172" ht="13.8" hidden="1" x14ac:dyDescent="0.25"/>
    <row r="173" ht="13.8" hidden="1" x14ac:dyDescent="0.25"/>
    <row r="174" ht="13.8" hidden="1" x14ac:dyDescent="0.25"/>
    <row r="175" ht="13.8" hidden="1" x14ac:dyDescent="0.25"/>
    <row r="176" ht="13.8" hidden="1" x14ac:dyDescent="0.25"/>
    <row r="177" ht="13.8" hidden="1" x14ac:dyDescent="0.25"/>
    <row r="178" ht="13.8" hidden="1" x14ac:dyDescent="0.25"/>
    <row r="179" ht="13.8" hidden="1" x14ac:dyDescent="0.25"/>
    <row r="180" ht="13.8" hidden="1" x14ac:dyDescent="0.25"/>
    <row r="181" ht="13.8" hidden="1" x14ac:dyDescent="0.25"/>
    <row r="182" ht="13.8" hidden="1" x14ac:dyDescent="0.25"/>
    <row r="183" ht="13.8" hidden="1" x14ac:dyDescent="0.25"/>
    <row r="184" ht="13.8" hidden="1" x14ac:dyDescent="0.25"/>
    <row r="185" ht="13.8" hidden="1" x14ac:dyDescent="0.25"/>
    <row r="186" ht="13.8" hidden="1" x14ac:dyDescent="0.25"/>
    <row r="187" ht="13.8" hidden="1" x14ac:dyDescent="0.25"/>
    <row r="188" ht="13.8" hidden="1" x14ac:dyDescent="0.25"/>
    <row r="189" ht="13.8" hidden="1" x14ac:dyDescent="0.25"/>
    <row r="190" ht="13.8" hidden="1" x14ac:dyDescent="0.25"/>
    <row r="191" ht="13.8" hidden="1" x14ac:dyDescent="0.25"/>
    <row r="192" ht="13.8" hidden="1" x14ac:dyDescent="0.25"/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</sheetData>
  <sheetProtection algorithmName="SHA-512" hashValue="oPDI6Rniay0urFHPvjUsV3MOIrgwUAdyd5b+sdhcGPm4cLoBf3pfzHLUdzKeQg393NJdQt1mxvI8pWJeP4/fAQ==" saltValue="x9q26lgXvjjCXZdNwgGXwA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9:D9"/>
    <mergeCell ref="C8:D8"/>
    <mergeCell ref="C6:D6"/>
    <mergeCell ref="C7:D7"/>
  </mergeCells>
  <conditionalFormatting sqref="B15:L114">
    <cfRule type="expression" dxfId="44" priority="1">
      <formula>$R15</formula>
    </cfRule>
  </conditionalFormatting>
  <conditionalFormatting sqref="G15:G114">
    <cfRule type="expression" dxfId="43" priority="2">
      <formula>$P15</formula>
    </cfRule>
  </conditionalFormatting>
  <conditionalFormatting sqref="H15:H114">
    <cfRule type="expression" dxfId="42" priority="3">
      <formula>$Q15</formula>
    </cfRule>
  </conditionalFormatting>
  <dataValidations count="5">
    <dataValidation type="list" allowBlank="1" showInputMessage="1" showErrorMessage="1" sqref="F15:F114" xr:uid="{9124BD1A-0458-4872-9731-ACD8757E9EDA}">
      <formula1>Q1dAnswerList</formula1>
    </dataValidation>
    <dataValidation type="list" allowBlank="1" showInputMessage="1" showErrorMessage="1" sqref="E15:E114" xr:uid="{DF957079-1E08-4F69-9821-6AC05F2677B9}">
      <formula1>Q1bAnswerList</formula1>
    </dataValidation>
    <dataValidation type="list" allowBlank="1" showInputMessage="1" showErrorMessage="1" sqref="G15:H114" xr:uid="{3D5E90BF-8D24-4EB3-9FE1-690979F745F8}">
      <formula1>YesNoNA_List</formula1>
    </dataValidation>
    <dataValidation type="list" allowBlank="1" showInputMessage="1" showErrorMessage="1" sqref="I15:K114 C15:D114" xr:uid="{D91B9798-C479-4F15-B22D-B50C4E8A2AB0}">
      <formula1>YesNo_List</formula1>
    </dataValidation>
    <dataValidation type="whole" allowBlank="1" showInputMessage="1" showErrorMessage="1" errorTitle="Invalid number" error="Please enter a whole number less than or equal to 100" sqref="C9:D9" xr:uid="{5A64545A-9E9D-4985-9B66-978669385776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AD126107-3721-4F0B-AA45-A53AE1ECFD22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5" operator="containsText" id="{AA42BDB1-118E-47F5-9B05-FD197A3BFF2A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6" operator="containsText" id="{0D9560FC-4C63-4779-A07D-56988780ECA2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7" operator="containsText" id="{CEB8DD71-A0C7-42C7-B8B3-F552D28BED4F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8" operator="containsText" id="{9B620997-74FB-4AC9-B90E-2BF047D14DB0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9" operator="containsText" id="{DFE18EB9-9655-47C2-9C90-663EB8354B82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DE731-EA4A-4228-A815-9C0BE28B9BA3}">
  <sheetPr codeName="Sheet8"/>
  <dimension ref="A1:U216"/>
  <sheetViews>
    <sheetView zoomScale="90" zoomScaleNormal="90" workbookViewId="0">
      <selection activeCell="C15" sqref="C15"/>
    </sheetView>
  </sheetViews>
  <sheetFormatPr defaultColWidth="0" defaultRowHeight="14.25" customHeight="1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s="208" customFormat="1" ht="83.1" customHeight="1" x14ac:dyDescent="0.5">
      <c r="A2" s="205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206"/>
      <c r="N2" s="206"/>
      <c r="O2" s="206"/>
      <c r="P2" s="207"/>
      <c r="Q2" s="207"/>
      <c r="R2" s="207"/>
      <c r="S2" s="207"/>
      <c r="T2" s="207"/>
      <c r="U2" s="207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88" t="s">
        <v>85</v>
      </c>
      <c r="C6" s="330" t="s">
        <v>193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90" t="s">
        <v>39</v>
      </c>
      <c r="C7" s="332" t="s">
        <v>205</v>
      </c>
      <c r="D7" s="333"/>
      <c r="E7" s="85"/>
      <c r="F7" s="85"/>
      <c r="G7" s="79"/>
      <c r="H7" s="79"/>
      <c r="I7" s="79"/>
      <c r="J7" s="79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90" t="s">
        <v>184</v>
      </c>
      <c r="C8" s="335" t="str">
        <f>IF('Data-Qtr1'!C8="&lt;Insert RCH Name here&gt;","Insert RCH Name in 
Data-Qtr1 tab",'Data-Qtr1'!C8)</f>
        <v>Insert RCH Name in 
Data-Qtr1 tab</v>
      </c>
      <c r="D8" s="336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92" t="s">
        <v>185</v>
      </c>
      <c r="C9" s="334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93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6">
        <v>2</v>
      </c>
      <c r="H12" s="286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273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77" t="s">
        <v>156</v>
      </c>
      <c r="H14" s="277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67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0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69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0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69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0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69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0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69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0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69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0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69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0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69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0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69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0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69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ht="13.8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ht="13.8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  <row r="117" spans="2:21" ht="13.8" hidden="1" x14ac:dyDescent="0.25"/>
    <row r="118" spans="2:21" ht="13.8" hidden="1" x14ac:dyDescent="0.25"/>
    <row r="119" spans="2:21" ht="13.8" hidden="1" x14ac:dyDescent="0.25"/>
    <row r="120" spans="2:21" ht="13.8" hidden="1" x14ac:dyDescent="0.25"/>
    <row r="121" spans="2:21" ht="13.8" hidden="1" x14ac:dyDescent="0.25"/>
    <row r="122" spans="2:21" ht="13.8" hidden="1" x14ac:dyDescent="0.25"/>
    <row r="123" spans="2:21" ht="13.8" hidden="1" x14ac:dyDescent="0.25"/>
    <row r="124" spans="2:21" ht="13.8" hidden="1" x14ac:dyDescent="0.25"/>
    <row r="125" spans="2:21" ht="13.8" hidden="1" x14ac:dyDescent="0.25"/>
    <row r="126" spans="2:21" ht="13.8" hidden="1" x14ac:dyDescent="0.25"/>
    <row r="127" spans="2:21" ht="13.8" hidden="1" x14ac:dyDescent="0.25"/>
    <row r="128" spans="2:21" ht="13.8" hidden="1" x14ac:dyDescent="0.25"/>
    <row r="129" ht="13.8" hidden="1" x14ac:dyDescent="0.25"/>
    <row r="130" ht="13.8" hidden="1" x14ac:dyDescent="0.25"/>
    <row r="131" ht="13.8" hidden="1" x14ac:dyDescent="0.25"/>
    <row r="132" ht="13.8" hidden="1" x14ac:dyDescent="0.25"/>
    <row r="133" ht="13.8" hidden="1" x14ac:dyDescent="0.25"/>
    <row r="134" ht="13.8" hidden="1" x14ac:dyDescent="0.25"/>
    <row r="135" ht="13.8" hidden="1" x14ac:dyDescent="0.25"/>
    <row r="136" ht="13.8" hidden="1" x14ac:dyDescent="0.25"/>
    <row r="137" ht="13.8" hidden="1" x14ac:dyDescent="0.25"/>
    <row r="138" ht="13.8" hidden="1" x14ac:dyDescent="0.25"/>
    <row r="139" ht="13.8" hidden="1" x14ac:dyDescent="0.25"/>
    <row r="140" ht="13.8" hidden="1" x14ac:dyDescent="0.25"/>
    <row r="141" ht="13.8" hidden="1" x14ac:dyDescent="0.25"/>
    <row r="142" ht="13.8" hidden="1" x14ac:dyDescent="0.25"/>
    <row r="143" ht="13.8" hidden="1" x14ac:dyDescent="0.25"/>
    <row r="144" ht="13.8" hidden="1" x14ac:dyDescent="0.25"/>
    <row r="145" ht="13.8" hidden="1" x14ac:dyDescent="0.25"/>
    <row r="146" ht="13.8" hidden="1" x14ac:dyDescent="0.25"/>
    <row r="147" ht="13.8" hidden="1" x14ac:dyDescent="0.25"/>
    <row r="148" ht="13.8" hidden="1" x14ac:dyDescent="0.25"/>
    <row r="149" ht="13.8" hidden="1" x14ac:dyDescent="0.25"/>
    <row r="150" ht="13.8" hidden="1" x14ac:dyDescent="0.25"/>
    <row r="151" ht="13.8" hidden="1" x14ac:dyDescent="0.25"/>
    <row r="152" ht="13.8" hidden="1" x14ac:dyDescent="0.25"/>
    <row r="153" ht="13.8" hidden="1" x14ac:dyDescent="0.25"/>
    <row r="154" ht="13.8" hidden="1" x14ac:dyDescent="0.25"/>
    <row r="155" ht="13.8" hidden="1" x14ac:dyDescent="0.25"/>
    <row r="156" ht="13.8" hidden="1" x14ac:dyDescent="0.25"/>
    <row r="157" ht="13.8" hidden="1" x14ac:dyDescent="0.25"/>
    <row r="158" ht="13.8" hidden="1" x14ac:dyDescent="0.25"/>
    <row r="159" ht="13.8" hidden="1" x14ac:dyDescent="0.25"/>
    <row r="160" ht="13.8" hidden="1" x14ac:dyDescent="0.25"/>
    <row r="161" ht="13.8" hidden="1" x14ac:dyDescent="0.25"/>
    <row r="162" ht="13.8" hidden="1" x14ac:dyDescent="0.25"/>
    <row r="163" ht="13.8" hidden="1" x14ac:dyDescent="0.25"/>
    <row r="164" ht="13.8" hidden="1" x14ac:dyDescent="0.25"/>
    <row r="165" ht="13.8" hidden="1" x14ac:dyDescent="0.25"/>
    <row r="166" ht="13.8" hidden="1" x14ac:dyDescent="0.25"/>
    <row r="167" ht="13.8" hidden="1" x14ac:dyDescent="0.25"/>
    <row r="168" ht="13.8" hidden="1" x14ac:dyDescent="0.25"/>
    <row r="169" ht="13.8" hidden="1" x14ac:dyDescent="0.25"/>
    <row r="170" ht="13.8" hidden="1" x14ac:dyDescent="0.25"/>
    <row r="171" ht="13.8" hidden="1" x14ac:dyDescent="0.25"/>
    <row r="172" ht="13.8" hidden="1" x14ac:dyDescent="0.25"/>
    <row r="173" ht="13.8" hidden="1" x14ac:dyDescent="0.25"/>
    <row r="174" ht="13.8" hidden="1" x14ac:dyDescent="0.25"/>
    <row r="175" ht="13.8" hidden="1" x14ac:dyDescent="0.25"/>
    <row r="176" ht="13.8" hidden="1" x14ac:dyDescent="0.25"/>
    <row r="177" ht="13.8" hidden="1" x14ac:dyDescent="0.25"/>
    <row r="178" ht="13.8" hidden="1" x14ac:dyDescent="0.25"/>
    <row r="179" ht="13.8" hidden="1" x14ac:dyDescent="0.25"/>
    <row r="180" ht="13.8" hidden="1" x14ac:dyDescent="0.25"/>
    <row r="181" ht="13.8" hidden="1" x14ac:dyDescent="0.25"/>
    <row r="182" ht="13.8" hidden="1" x14ac:dyDescent="0.25"/>
    <row r="183" ht="13.8" hidden="1" x14ac:dyDescent="0.25"/>
    <row r="184" ht="13.8" hidden="1" x14ac:dyDescent="0.25"/>
    <row r="185" ht="13.8" hidden="1" x14ac:dyDescent="0.25"/>
    <row r="186" ht="13.8" hidden="1" x14ac:dyDescent="0.25"/>
    <row r="187" ht="13.8" hidden="1" x14ac:dyDescent="0.25"/>
    <row r="188" ht="13.8" hidden="1" x14ac:dyDescent="0.25"/>
    <row r="189" ht="13.8" hidden="1" x14ac:dyDescent="0.25"/>
    <row r="190" ht="13.8" hidden="1" x14ac:dyDescent="0.25"/>
    <row r="191" ht="13.8" hidden="1" x14ac:dyDescent="0.25"/>
    <row r="192" ht="13.8" hidden="1" x14ac:dyDescent="0.25"/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</sheetData>
  <sheetProtection algorithmName="SHA-512" hashValue="tS2Dhc3XkS/1UQ8R2lVwP2occir4hXi4ukoLGGxSyAd58xz9OumEFqiXcjRJ4u58n9AzWIzzlxSZrQlEo2uG7A==" saltValue="YT1tAedHQfmay6pwp1pUew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9:D9"/>
    <mergeCell ref="C7:D7"/>
    <mergeCell ref="C6:D6"/>
    <mergeCell ref="C8:D8"/>
  </mergeCells>
  <conditionalFormatting sqref="B15:L114">
    <cfRule type="expression" dxfId="35" priority="1">
      <formula>$R15</formula>
    </cfRule>
  </conditionalFormatting>
  <conditionalFormatting sqref="G15:G114">
    <cfRule type="expression" dxfId="34" priority="2">
      <formula>$P15</formula>
    </cfRule>
  </conditionalFormatting>
  <conditionalFormatting sqref="H15:H114">
    <cfRule type="expression" dxfId="33" priority="3">
      <formula>$Q15</formula>
    </cfRule>
  </conditionalFormatting>
  <dataValidations count="5">
    <dataValidation type="list" allowBlank="1" showInputMessage="1" showErrorMessage="1" sqref="I15:K114 C15:D114" xr:uid="{A06119C8-B281-4A82-AE83-505257BF6287}">
      <formula1>YesNo_List</formula1>
    </dataValidation>
    <dataValidation type="list" allowBlank="1" showInputMessage="1" showErrorMessage="1" sqref="G15:H114" xr:uid="{A152FA57-98E3-4C3D-B78C-3AF20F583C48}">
      <formula1>YesNoNA_List</formula1>
    </dataValidation>
    <dataValidation type="list" allowBlank="1" showInputMessage="1" showErrorMessage="1" sqref="E15:E114" xr:uid="{CDE64DFC-05DC-42A1-A372-D6639826F853}">
      <formula1>Q1bAnswerList</formula1>
    </dataValidation>
    <dataValidation type="list" allowBlank="1" showInputMessage="1" showErrorMessage="1" sqref="F15:F114" xr:uid="{D30581E0-E7EF-45EB-A21D-2EED7F575EFA}">
      <formula1>Q1dAnswerList</formula1>
    </dataValidation>
    <dataValidation type="whole" allowBlank="1" showInputMessage="1" showErrorMessage="1" errorTitle="Invalid whole number" error="Please enter a whole number less than or equal to 100" sqref="C9:D9" xr:uid="{694785E0-B352-48AF-8575-6C19CC9E3E6B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AD9D04C6-E0FB-4189-A185-0239E0AAEBA2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CC679BB2-63DF-4D2D-97E5-2CE82D027CB5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6B6B551D-A230-4684-A2E1-BE81E5F8D16E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2E51D656-FE8A-40CA-B626-DE0957C69835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1" operator="containsText" id="{0CD35B48-FDB0-416D-A730-26B53D5B3D2A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2" operator="containsText" id="{7779D108-C503-485C-9D2A-B306CC114CE0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B09A8-ABA5-4F5A-B2EA-315B196363A1}">
  <sheetPr codeName="Sheet9"/>
  <dimension ref="A1:U216"/>
  <sheetViews>
    <sheetView zoomScale="90" zoomScaleNormal="90" workbookViewId="0">
      <selection activeCell="C15" sqref="C15"/>
    </sheetView>
  </sheetViews>
  <sheetFormatPr defaultColWidth="0" defaultRowHeight="14.25" customHeight="1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s="208" customFormat="1" ht="83.1" customHeight="1" x14ac:dyDescent="0.5">
      <c r="A2" s="205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206"/>
      <c r="N2" s="206"/>
      <c r="O2" s="206"/>
      <c r="P2" s="207"/>
      <c r="Q2" s="207"/>
      <c r="R2" s="207"/>
      <c r="S2" s="207"/>
      <c r="T2" s="207"/>
      <c r="U2" s="207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88" t="s">
        <v>85</v>
      </c>
      <c r="C6" s="330" t="s">
        <v>194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90" t="s">
        <v>39</v>
      </c>
      <c r="C7" s="332" t="s">
        <v>205</v>
      </c>
      <c r="D7" s="333"/>
      <c r="E7" s="85"/>
      <c r="F7" s="85"/>
      <c r="G7" s="79"/>
      <c r="H7" s="79"/>
      <c r="I7" s="79"/>
      <c r="J7" s="79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90" t="s">
        <v>184</v>
      </c>
      <c r="C8" s="335" t="str">
        <f>IF('Data-Qtr1'!C8="&lt;Insert RCH Name here&gt;","Insert RCH Name in 
Data-Qtr1 tab",'Data-Qtr1'!C8)</f>
        <v>Insert RCH Name in 
Data-Qtr1 tab</v>
      </c>
      <c r="D8" s="336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92" t="s">
        <v>185</v>
      </c>
      <c r="C9" s="334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93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6">
        <v>2</v>
      </c>
      <c r="H12" s="286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273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77" t="s">
        <v>156</v>
      </c>
      <c r="H14" s="277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67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0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69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0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69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0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69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0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69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0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69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0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69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0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69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0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69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0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69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ht="13.8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ht="13.8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  <row r="117" spans="2:21" ht="13.8" hidden="1" x14ac:dyDescent="0.25"/>
    <row r="118" spans="2:21" ht="13.8" hidden="1" x14ac:dyDescent="0.25"/>
    <row r="119" spans="2:21" ht="13.8" hidden="1" x14ac:dyDescent="0.25"/>
    <row r="120" spans="2:21" ht="13.8" hidden="1" x14ac:dyDescent="0.25"/>
    <row r="121" spans="2:21" ht="13.8" hidden="1" x14ac:dyDescent="0.25"/>
    <row r="122" spans="2:21" ht="13.8" hidden="1" x14ac:dyDescent="0.25"/>
    <row r="123" spans="2:21" ht="13.8" hidden="1" x14ac:dyDescent="0.25"/>
    <row r="124" spans="2:21" ht="13.8" hidden="1" x14ac:dyDescent="0.25"/>
    <row r="125" spans="2:21" ht="13.8" hidden="1" x14ac:dyDescent="0.25"/>
    <row r="126" spans="2:21" ht="13.8" hidden="1" x14ac:dyDescent="0.25"/>
    <row r="127" spans="2:21" ht="13.8" hidden="1" x14ac:dyDescent="0.25"/>
    <row r="128" spans="2:21" ht="13.8" hidden="1" x14ac:dyDescent="0.25"/>
    <row r="129" ht="13.8" hidden="1" x14ac:dyDescent="0.25"/>
    <row r="130" ht="13.8" hidden="1" x14ac:dyDescent="0.25"/>
    <row r="131" ht="13.8" hidden="1" x14ac:dyDescent="0.25"/>
    <row r="132" ht="13.8" hidden="1" x14ac:dyDescent="0.25"/>
    <row r="133" ht="13.8" hidden="1" x14ac:dyDescent="0.25"/>
    <row r="134" ht="13.8" hidden="1" x14ac:dyDescent="0.25"/>
    <row r="135" ht="13.8" hidden="1" x14ac:dyDescent="0.25"/>
    <row r="136" ht="13.8" hidden="1" x14ac:dyDescent="0.25"/>
    <row r="137" ht="13.8" hidden="1" x14ac:dyDescent="0.25"/>
    <row r="138" ht="13.8" hidden="1" x14ac:dyDescent="0.25"/>
    <row r="139" ht="13.8" hidden="1" x14ac:dyDescent="0.25"/>
    <row r="140" ht="13.8" hidden="1" x14ac:dyDescent="0.25"/>
    <row r="141" ht="13.8" hidden="1" x14ac:dyDescent="0.25"/>
    <row r="142" ht="13.8" hidden="1" x14ac:dyDescent="0.25"/>
    <row r="143" ht="13.8" hidden="1" x14ac:dyDescent="0.25"/>
    <row r="144" ht="13.8" hidden="1" x14ac:dyDescent="0.25"/>
    <row r="145" ht="13.8" hidden="1" x14ac:dyDescent="0.25"/>
    <row r="146" ht="13.8" hidden="1" x14ac:dyDescent="0.25"/>
    <row r="147" ht="13.8" hidden="1" x14ac:dyDescent="0.25"/>
    <row r="148" ht="13.8" hidden="1" x14ac:dyDescent="0.25"/>
    <row r="149" ht="13.8" hidden="1" x14ac:dyDescent="0.25"/>
    <row r="150" ht="13.8" hidden="1" x14ac:dyDescent="0.25"/>
    <row r="151" ht="13.8" hidden="1" x14ac:dyDescent="0.25"/>
    <row r="152" ht="13.8" hidden="1" x14ac:dyDescent="0.25"/>
    <row r="153" ht="13.8" hidden="1" x14ac:dyDescent="0.25"/>
    <row r="154" ht="13.8" hidden="1" x14ac:dyDescent="0.25"/>
    <row r="155" ht="13.8" hidden="1" x14ac:dyDescent="0.25"/>
    <row r="156" ht="13.8" hidden="1" x14ac:dyDescent="0.25"/>
    <row r="157" ht="13.8" hidden="1" x14ac:dyDescent="0.25"/>
    <row r="158" ht="13.8" hidden="1" x14ac:dyDescent="0.25"/>
    <row r="159" ht="13.8" hidden="1" x14ac:dyDescent="0.25"/>
    <row r="160" ht="13.8" hidden="1" x14ac:dyDescent="0.25"/>
    <row r="161" ht="13.8" hidden="1" x14ac:dyDescent="0.25"/>
    <row r="162" ht="13.8" hidden="1" x14ac:dyDescent="0.25"/>
    <row r="163" ht="13.8" hidden="1" x14ac:dyDescent="0.25"/>
    <row r="164" ht="13.8" hidden="1" x14ac:dyDescent="0.25"/>
    <row r="165" ht="13.8" hidden="1" x14ac:dyDescent="0.25"/>
    <row r="166" ht="13.8" hidden="1" x14ac:dyDescent="0.25"/>
    <row r="167" ht="13.8" hidden="1" x14ac:dyDescent="0.25"/>
    <row r="168" ht="13.8" hidden="1" x14ac:dyDescent="0.25"/>
    <row r="169" ht="13.8" hidden="1" x14ac:dyDescent="0.25"/>
    <row r="170" ht="13.8" hidden="1" x14ac:dyDescent="0.25"/>
    <row r="171" ht="13.8" hidden="1" x14ac:dyDescent="0.25"/>
    <row r="172" ht="13.8" hidden="1" x14ac:dyDescent="0.25"/>
    <row r="173" ht="13.8" hidden="1" x14ac:dyDescent="0.25"/>
    <row r="174" ht="13.8" hidden="1" x14ac:dyDescent="0.25"/>
    <row r="175" ht="13.8" hidden="1" x14ac:dyDescent="0.25"/>
    <row r="176" ht="13.8" hidden="1" x14ac:dyDescent="0.25"/>
    <row r="177" ht="13.8" hidden="1" x14ac:dyDescent="0.25"/>
    <row r="178" ht="13.8" hidden="1" x14ac:dyDescent="0.25"/>
    <row r="179" ht="13.8" hidden="1" x14ac:dyDescent="0.25"/>
    <row r="180" ht="13.8" hidden="1" x14ac:dyDescent="0.25"/>
    <row r="181" ht="13.8" hidden="1" x14ac:dyDescent="0.25"/>
    <row r="182" ht="13.8" hidden="1" x14ac:dyDescent="0.25"/>
    <row r="183" ht="13.8" hidden="1" x14ac:dyDescent="0.25"/>
    <row r="184" ht="13.8" hidden="1" x14ac:dyDescent="0.25"/>
    <row r="185" ht="13.8" hidden="1" x14ac:dyDescent="0.25"/>
    <row r="186" ht="13.8" hidden="1" x14ac:dyDescent="0.25"/>
    <row r="187" ht="13.8" hidden="1" x14ac:dyDescent="0.25"/>
    <row r="188" ht="13.8" hidden="1" x14ac:dyDescent="0.25"/>
    <row r="189" ht="13.8" hidden="1" x14ac:dyDescent="0.25"/>
    <row r="190" ht="13.8" hidden="1" x14ac:dyDescent="0.25"/>
    <row r="191" ht="13.8" hidden="1" x14ac:dyDescent="0.25"/>
    <row r="192" ht="13.8" hidden="1" x14ac:dyDescent="0.25"/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</sheetData>
  <sheetProtection algorithmName="SHA-512" hashValue="WutZuQOgZMli2BLaCbaoY9ccF0vLpZTZNAXn0bKKL3IOvW8V/BBsIm5QIsKKXnteWkJmPwhYTuOMqWXYpbEXQQ==" saltValue="i7x8QUPywXFpjRiL5Qys7Q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7:D7"/>
    <mergeCell ref="C6:D6"/>
    <mergeCell ref="C8:D8"/>
    <mergeCell ref="C9:D9"/>
  </mergeCells>
  <conditionalFormatting sqref="B15:L114">
    <cfRule type="expression" dxfId="26" priority="1">
      <formula>$R15</formula>
    </cfRule>
  </conditionalFormatting>
  <conditionalFormatting sqref="G15:G114">
    <cfRule type="expression" dxfId="25" priority="2">
      <formula>$P15</formula>
    </cfRule>
  </conditionalFormatting>
  <conditionalFormatting sqref="H15:H114">
    <cfRule type="expression" dxfId="24" priority="3">
      <formula>$Q15</formula>
    </cfRule>
  </conditionalFormatting>
  <dataValidations count="5">
    <dataValidation type="list" allowBlank="1" showInputMessage="1" showErrorMessage="1" sqref="F15:F114" xr:uid="{9CCE5FD0-A974-41FC-906F-598A4DEB0F66}">
      <formula1>Q1dAnswerList</formula1>
    </dataValidation>
    <dataValidation type="list" allowBlank="1" showInputMessage="1" showErrorMessage="1" sqref="E15:E114" xr:uid="{343F6414-61DE-4F43-A8D1-69D98E119B59}">
      <formula1>Q1bAnswerList</formula1>
    </dataValidation>
    <dataValidation type="list" allowBlank="1" showInputMessage="1" showErrorMessage="1" sqref="G15:H114" xr:uid="{6C6EAB46-17EA-433B-A04F-5EB3F3D5E0BB}">
      <formula1>YesNoNA_List</formula1>
    </dataValidation>
    <dataValidation type="list" allowBlank="1" showInputMessage="1" showErrorMessage="1" sqref="I15:K114 C15:D114" xr:uid="{6998CDE1-D0CD-432D-90BF-ED962F0614DE}">
      <formula1>YesNo_List</formula1>
    </dataValidation>
    <dataValidation type="whole" allowBlank="1" showInputMessage="1" showErrorMessage="1" errorTitle="Invalid whole number" error="Please enter a whole number less than or equal to 100" sqref="C9:D9" xr:uid="{AD4E4F84-A2EC-4D94-A751-B5CE795AFA52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7AEC9885-D68B-4419-B50B-0C6093DBE5E4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44D322B5-D05C-4DD8-929C-A3CDE66733DA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BF7169F5-B242-4A4C-9EF8-A6BC1D2A519F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71BD3677-4287-40C7-A0EB-9859642F8E11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1" operator="containsText" id="{2D174B94-8F5E-4FF1-87DC-F0D5916809B4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2" operator="containsText" id="{A869093C-037D-426B-AC4E-09BDFFD04968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B7C886-2D53-438E-B70E-5C164DD475F4}">
  <sheetPr codeName="Sheet10"/>
  <dimension ref="A1:U216"/>
  <sheetViews>
    <sheetView zoomScale="90" zoomScaleNormal="90" workbookViewId="0">
      <selection activeCell="C15" sqref="C15"/>
    </sheetView>
  </sheetViews>
  <sheetFormatPr defaultColWidth="0" defaultRowHeight="14.25" customHeight="1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s="208" customFormat="1" ht="83.1" customHeight="1" x14ac:dyDescent="0.5">
      <c r="A2" s="205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206"/>
      <c r="N2" s="206"/>
      <c r="O2" s="206"/>
      <c r="P2" s="207"/>
      <c r="Q2" s="207"/>
      <c r="R2" s="207"/>
      <c r="S2" s="207"/>
      <c r="T2" s="207"/>
      <c r="U2" s="207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88" t="s">
        <v>85</v>
      </c>
      <c r="C6" s="330" t="s">
        <v>86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90" t="s">
        <v>39</v>
      </c>
      <c r="C7" s="332" t="s">
        <v>205</v>
      </c>
      <c r="D7" s="333"/>
      <c r="E7" s="85"/>
      <c r="F7" s="85"/>
      <c r="G7" s="79"/>
      <c r="H7" s="79"/>
      <c r="I7" s="79"/>
      <c r="J7" s="79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90" t="s">
        <v>184</v>
      </c>
      <c r="C8" s="335" t="str">
        <f>IF('Data-Qtr1'!C8="&lt;Insert RCH Name here&gt;","Insert RCH Name in 
Data-Qtr1 tab",'Data-Qtr1'!C8)</f>
        <v>Insert RCH Name in 
Data-Qtr1 tab</v>
      </c>
      <c r="D8" s="336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92" t="s">
        <v>185</v>
      </c>
      <c r="C9" s="334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93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6">
        <v>2</v>
      </c>
      <c r="H12" s="286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273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77" t="s">
        <v>156</v>
      </c>
      <c r="H14" s="277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67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0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69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0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69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0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69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0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69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0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69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0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69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0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69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0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69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0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69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ht="13.8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ht="13.8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  <row r="117" spans="2:21" ht="13.8" hidden="1" x14ac:dyDescent="0.25"/>
    <row r="118" spans="2:21" ht="13.8" hidden="1" x14ac:dyDescent="0.25"/>
    <row r="119" spans="2:21" ht="13.8" hidden="1" x14ac:dyDescent="0.25"/>
    <row r="120" spans="2:21" ht="13.8" hidden="1" x14ac:dyDescent="0.25"/>
    <row r="121" spans="2:21" ht="13.8" hidden="1" x14ac:dyDescent="0.25"/>
    <row r="122" spans="2:21" ht="13.8" hidden="1" x14ac:dyDescent="0.25"/>
    <row r="123" spans="2:21" ht="13.8" hidden="1" x14ac:dyDescent="0.25"/>
    <row r="124" spans="2:21" ht="13.8" hidden="1" x14ac:dyDescent="0.25"/>
    <row r="125" spans="2:21" ht="13.8" hidden="1" x14ac:dyDescent="0.25"/>
    <row r="126" spans="2:21" ht="13.8" hidden="1" x14ac:dyDescent="0.25"/>
    <row r="127" spans="2:21" ht="13.8" hidden="1" x14ac:dyDescent="0.25"/>
    <row r="128" spans="2:21" ht="13.8" hidden="1" x14ac:dyDescent="0.25"/>
    <row r="129" ht="13.8" hidden="1" x14ac:dyDescent="0.25"/>
    <row r="130" ht="13.8" hidden="1" x14ac:dyDescent="0.25"/>
    <row r="131" ht="13.8" hidden="1" x14ac:dyDescent="0.25"/>
    <row r="132" ht="13.8" hidden="1" x14ac:dyDescent="0.25"/>
    <row r="133" ht="13.8" hidden="1" x14ac:dyDescent="0.25"/>
    <row r="134" ht="13.8" hidden="1" x14ac:dyDescent="0.25"/>
    <row r="135" ht="13.8" hidden="1" x14ac:dyDescent="0.25"/>
    <row r="136" ht="13.8" hidden="1" x14ac:dyDescent="0.25"/>
    <row r="137" ht="13.8" hidden="1" x14ac:dyDescent="0.25"/>
    <row r="138" ht="13.8" hidden="1" x14ac:dyDescent="0.25"/>
    <row r="139" ht="13.8" hidden="1" x14ac:dyDescent="0.25"/>
    <row r="140" ht="13.8" hidden="1" x14ac:dyDescent="0.25"/>
    <row r="141" ht="13.8" hidden="1" x14ac:dyDescent="0.25"/>
    <row r="142" ht="13.8" hidden="1" x14ac:dyDescent="0.25"/>
    <row r="143" ht="13.8" hidden="1" x14ac:dyDescent="0.25"/>
    <row r="144" ht="13.8" hidden="1" x14ac:dyDescent="0.25"/>
    <row r="145" ht="13.8" hidden="1" x14ac:dyDescent="0.25"/>
    <row r="146" ht="13.8" hidden="1" x14ac:dyDescent="0.25"/>
    <row r="147" ht="13.8" hidden="1" x14ac:dyDescent="0.25"/>
    <row r="148" ht="13.8" hidden="1" x14ac:dyDescent="0.25"/>
    <row r="149" ht="13.8" hidden="1" x14ac:dyDescent="0.25"/>
    <row r="150" ht="13.8" hidden="1" x14ac:dyDescent="0.25"/>
    <row r="151" ht="13.8" hidden="1" x14ac:dyDescent="0.25"/>
    <row r="152" ht="13.8" hidden="1" x14ac:dyDescent="0.25"/>
    <row r="153" ht="13.8" hidden="1" x14ac:dyDescent="0.25"/>
    <row r="154" ht="13.8" hidden="1" x14ac:dyDescent="0.25"/>
    <row r="155" ht="13.8" hidden="1" x14ac:dyDescent="0.25"/>
    <row r="156" ht="13.8" hidden="1" x14ac:dyDescent="0.25"/>
    <row r="157" ht="13.8" hidden="1" x14ac:dyDescent="0.25"/>
    <row r="158" ht="13.8" hidden="1" x14ac:dyDescent="0.25"/>
    <row r="159" ht="13.8" hidden="1" x14ac:dyDescent="0.25"/>
    <row r="160" ht="13.8" hidden="1" x14ac:dyDescent="0.25"/>
    <row r="161" ht="13.8" hidden="1" x14ac:dyDescent="0.25"/>
    <row r="162" ht="13.8" hidden="1" x14ac:dyDescent="0.25"/>
    <row r="163" ht="13.8" hidden="1" x14ac:dyDescent="0.25"/>
    <row r="164" ht="13.8" hidden="1" x14ac:dyDescent="0.25"/>
    <row r="165" ht="13.8" hidden="1" x14ac:dyDescent="0.25"/>
    <row r="166" ht="13.8" hidden="1" x14ac:dyDescent="0.25"/>
    <row r="167" ht="13.8" hidden="1" x14ac:dyDescent="0.25"/>
    <row r="168" ht="13.8" hidden="1" x14ac:dyDescent="0.25"/>
    <row r="169" ht="13.8" hidden="1" x14ac:dyDescent="0.25"/>
    <row r="170" ht="13.8" hidden="1" x14ac:dyDescent="0.25"/>
    <row r="171" ht="13.8" hidden="1" x14ac:dyDescent="0.25"/>
    <row r="172" ht="13.8" hidden="1" x14ac:dyDescent="0.25"/>
    <row r="173" ht="13.8" hidden="1" x14ac:dyDescent="0.25"/>
    <row r="174" ht="13.8" hidden="1" x14ac:dyDescent="0.25"/>
    <row r="175" ht="13.8" hidden="1" x14ac:dyDescent="0.25"/>
    <row r="176" ht="13.8" hidden="1" x14ac:dyDescent="0.25"/>
    <row r="177" ht="13.8" hidden="1" x14ac:dyDescent="0.25"/>
    <row r="178" ht="13.8" hidden="1" x14ac:dyDescent="0.25"/>
    <row r="179" ht="13.8" hidden="1" x14ac:dyDescent="0.25"/>
    <row r="180" ht="13.8" hidden="1" x14ac:dyDescent="0.25"/>
    <row r="181" ht="13.8" hidden="1" x14ac:dyDescent="0.25"/>
    <row r="182" ht="13.8" hidden="1" x14ac:dyDescent="0.25"/>
    <row r="183" ht="13.8" hidden="1" x14ac:dyDescent="0.25"/>
    <row r="184" ht="13.8" hidden="1" x14ac:dyDescent="0.25"/>
    <row r="185" ht="13.8" hidden="1" x14ac:dyDescent="0.25"/>
    <row r="186" ht="13.8" hidden="1" x14ac:dyDescent="0.25"/>
    <row r="187" ht="13.8" hidden="1" x14ac:dyDescent="0.25"/>
    <row r="188" ht="13.8" hidden="1" x14ac:dyDescent="0.25"/>
    <row r="189" ht="13.8" hidden="1" x14ac:dyDescent="0.25"/>
    <row r="190" ht="13.8" hidden="1" x14ac:dyDescent="0.25"/>
    <row r="191" ht="13.8" hidden="1" x14ac:dyDescent="0.25"/>
    <row r="192" ht="13.8" hidden="1" x14ac:dyDescent="0.25"/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</sheetData>
  <sheetProtection algorithmName="SHA-512" hashValue="zhLZa9hYu0PKY51265RA+KfcElAPzVN5agFvzh9q7G3olaodybK5IDcUrxxSxIXFfPDLBmQw1nSjV5Iz2UF3xg==" saltValue="he1AHpC5Z4FCA79kzJvJww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7:D7"/>
    <mergeCell ref="C6:D6"/>
    <mergeCell ref="C8:D8"/>
    <mergeCell ref="C9:D9"/>
  </mergeCells>
  <conditionalFormatting sqref="B15:L114">
    <cfRule type="expression" dxfId="17" priority="1">
      <formula>$R15</formula>
    </cfRule>
  </conditionalFormatting>
  <conditionalFormatting sqref="G15:G114">
    <cfRule type="expression" dxfId="16" priority="2">
      <formula>$P15</formula>
    </cfRule>
  </conditionalFormatting>
  <conditionalFormatting sqref="H15:H114">
    <cfRule type="expression" dxfId="15" priority="3">
      <formula>$Q15</formula>
    </cfRule>
  </conditionalFormatting>
  <dataValidations count="5">
    <dataValidation type="list" allowBlank="1" showInputMessage="1" showErrorMessage="1" sqref="I15:K114 C15:D114" xr:uid="{55A8E1FF-0D76-4792-83DE-80A9C5C549CB}">
      <formula1>YesNo_List</formula1>
    </dataValidation>
    <dataValidation type="list" allowBlank="1" showInputMessage="1" showErrorMessage="1" sqref="G15:H114" xr:uid="{8E7EB70D-B7D4-45B0-AF8D-D69420A533CD}">
      <formula1>YesNoNA_List</formula1>
    </dataValidation>
    <dataValidation type="list" allowBlank="1" showInputMessage="1" showErrorMessage="1" sqref="E15:E114" xr:uid="{55B414F5-1387-4735-AC4E-CF8D51DCB82A}">
      <formula1>Q1bAnswerList</formula1>
    </dataValidation>
    <dataValidation type="list" allowBlank="1" showInputMessage="1" showErrorMessage="1" sqref="F15:F114" xr:uid="{5F30C047-CD36-4C7F-B440-2A194BC38B24}">
      <formula1>Q1dAnswerList</formula1>
    </dataValidation>
    <dataValidation type="whole" allowBlank="1" showInputMessage="1" showErrorMessage="1" errorTitle="Invalid whole number" error="Please enter a whole number less than or equal to 100" sqref="C9:D9" xr:uid="{7D85F0A0-D18D-45E5-ACD1-96335E7F5E3C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9FAC4CEF-3E7B-4127-88C2-5A99A2580BAD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6B7F8FEB-E583-470B-A4AF-CE5B60EAB78E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77B43B79-27D3-4C2E-B756-241B7CF8786B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398617B8-81E6-459A-9879-C6ABFAF048AC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1" operator="containsText" id="{BD92E445-1053-4ECB-A6F9-B471552E4D5A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2" operator="containsText" id="{8D8F57EA-C440-4B1F-8306-26200BC6D938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DFEE1-02CD-45E1-A46A-9AF9C4582B97}">
  <sheetPr codeName="Sheet11"/>
  <dimension ref="A1:U216"/>
  <sheetViews>
    <sheetView zoomScale="90" zoomScaleNormal="90" workbookViewId="0">
      <selection activeCell="C15" sqref="C15"/>
    </sheetView>
  </sheetViews>
  <sheetFormatPr defaultColWidth="0" defaultRowHeight="14.25" customHeight="1" zeroHeight="1" x14ac:dyDescent="0.25"/>
  <cols>
    <col min="1" max="1" width="3.88671875" style="79" customWidth="1"/>
    <col min="2" max="2" width="32.109375" style="80" customWidth="1"/>
    <col min="3" max="3" width="29.6640625" style="80" customWidth="1"/>
    <col min="4" max="4" width="29.44140625" style="80" customWidth="1"/>
    <col min="5" max="5" width="38.33203125" style="80" customWidth="1"/>
    <col min="6" max="6" width="46.44140625" style="80" customWidth="1"/>
    <col min="7" max="7" width="26.44140625" style="80" customWidth="1"/>
    <col min="8" max="8" width="31.6640625" style="80" bestFit="1" customWidth="1"/>
    <col min="9" max="9" width="21.6640625" style="80" customWidth="1"/>
    <col min="10" max="11" width="24.6640625" style="80" customWidth="1"/>
    <col min="12" max="12" width="29" style="80" customWidth="1"/>
    <col min="13" max="13" width="2.88671875" style="155" customWidth="1"/>
    <col min="14" max="15" width="8.88671875" style="155" customWidth="1"/>
    <col min="16" max="16" width="15.33203125" style="80" hidden="1" customWidth="1"/>
    <col min="17" max="16384" width="8.88671875" style="80" hidden="1"/>
  </cols>
  <sheetData>
    <row r="1" spans="1:21" s="77" customFormat="1" ht="7.5" customHeight="1" x14ac:dyDescent="0.3">
      <c r="C1" s="78"/>
      <c r="D1" s="78"/>
      <c r="M1" s="156"/>
      <c r="N1" s="156"/>
      <c r="O1" s="156"/>
    </row>
    <row r="2" spans="1:21" s="208" customFormat="1" ht="83.1" customHeight="1" x14ac:dyDescent="0.5">
      <c r="A2" s="205"/>
      <c r="B2" s="319" t="s">
        <v>166</v>
      </c>
      <c r="C2" s="319"/>
      <c r="D2" s="319"/>
      <c r="E2" s="319"/>
      <c r="F2" s="319"/>
      <c r="G2" s="319"/>
      <c r="H2" s="319"/>
      <c r="I2" s="319"/>
      <c r="J2" s="319"/>
      <c r="K2" s="77"/>
      <c r="L2" s="77"/>
      <c r="M2" s="206"/>
      <c r="N2" s="206"/>
      <c r="O2" s="206"/>
      <c r="P2" s="207"/>
      <c r="Q2" s="207"/>
      <c r="R2" s="207"/>
      <c r="S2" s="207"/>
      <c r="T2" s="207"/>
      <c r="U2" s="207"/>
    </row>
    <row r="3" spans="1:21" ht="18" customHeight="1" x14ac:dyDescent="0.25">
      <c r="A3" s="81"/>
      <c r="B3" s="82" t="s">
        <v>204</v>
      </c>
      <c r="C3" s="83"/>
      <c r="D3" s="83"/>
      <c r="E3" s="83"/>
      <c r="F3" s="83"/>
      <c r="G3" s="83"/>
      <c r="H3" s="83"/>
      <c r="I3" s="83"/>
      <c r="J3" s="81"/>
      <c r="K3" s="81"/>
      <c r="L3" s="81"/>
      <c r="M3" s="83"/>
      <c r="N3" s="83"/>
      <c r="O3" s="83"/>
      <c r="P3" s="79"/>
      <c r="Q3" s="79"/>
      <c r="R3" s="79"/>
      <c r="S3" s="79"/>
      <c r="T3" s="79"/>
      <c r="U3" s="79"/>
    </row>
    <row r="4" spans="1:21" ht="69" customHeight="1" x14ac:dyDescent="0.25">
      <c r="A4" s="84"/>
      <c r="B4" s="320" t="s">
        <v>163</v>
      </c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157"/>
      <c r="N4" s="157"/>
      <c r="O4" s="157"/>
      <c r="P4" s="79"/>
      <c r="Q4" s="79"/>
      <c r="R4" s="79"/>
      <c r="S4" s="79"/>
      <c r="T4" s="79"/>
      <c r="U4" s="79"/>
    </row>
    <row r="5" spans="1:21" ht="17.25" customHeight="1" thickBot="1" x14ac:dyDescent="0.45">
      <c r="A5" s="85"/>
      <c r="B5" s="86"/>
      <c r="C5" s="87"/>
      <c r="D5" s="87"/>
      <c r="E5" s="85"/>
      <c r="F5" s="85"/>
      <c r="G5" s="79"/>
      <c r="H5" s="79"/>
      <c r="I5" s="79"/>
      <c r="J5" s="79"/>
      <c r="K5" s="79"/>
      <c r="L5" s="79"/>
      <c r="M5" s="93"/>
      <c r="N5" s="93"/>
      <c r="O5" s="93"/>
      <c r="P5" s="79"/>
      <c r="Q5" s="79"/>
      <c r="R5" s="79"/>
      <c r="S5" s="79"/>
      <c r="T5" s="79"/>
      <c r="U5" s="79"/>
    </row>
    <row r="6" spans="1:21" ht="42" customHeight="1" x14ac:dyDescent="0.25">
      <c r="A6" s="85"/>
      <c r="B6" s="88" t="s">
        <v>85</v>
      </c>
      <c r="C6" s="330" t="s">
        <v>87</v>
      </c>
      <c r="D6" s="331"/>
      <c r="E6" s="85"/>
      <c r="F6" s="85"/>
      <c r="G6" s="79"/>
      <c r="H6" s="79"/>
      <c r="I6" s="79"/>
      <c r="J6" s="79"/>
      <c r="K6" s="79"/>
      <c r="L6" s="79"/>
      <c r="M6" s="93"/>
      <c r="N6" s="93"/>
      <c r="O6" s="93"/>
      <c r="P6" s="79"/>
      <c r="Q6" s="79"/>
      <c r="R6" s="79"/>
      <c r="S6" s="79"/>
      <c r="T6" s="79"/>
      <c r="U6" s="79"/>
    </row>
    <row r="7" spans="1:21" ht="42" customHeight="1" x14ac:dyDescent="0.25">
      <c r="A7" s="85"/>
      <c r="B7" s="90" t="s">
        <v>39</v>
      </c>
      <c r="C7" s="332" t="s">
        <v>205</v>
      </c>
      <c r="D7" s="333"/>
      <c r="E7" s="85"/>
      <c r="F7" s="85"/>
      <c r="G7" s="79"/>
      <c r="H7" s="79"/>
      <c r="I7" s="79"/>
      <c r="J7" s="79"/>
      <c r="K7" s="79"/>
      <c r="L7" s="79"/>
      <c r="M7" s="93"/>
      <c r="N7" s="93"/>
      <c r="O7" s="93"/>
      <c r="P7" s="79"/>
      <c r="Q7" s="79"/>
      <c r="R7" s="79"/>
      <c r="S7" s="79"/>
      <c r="T7" s="79"/>
      <c r="U7" s="79"/>
    </row>
    <row r="8" spans="1:21" ht="42" customHeight="1" x14ac:dyDescent="0.25">
      <c r="A8" s="89"/>
      <c r="B8" s="90" t="s">
        <v>184</v>
      </c>
      <c r="C8" s="335" t="str">
        <f>IF('Data-Qtr1'!C8="&lt;Insert RCH Name here&gt;","Insert RCH Name in 
Data-Qtr1 tab",'Data-Qtr1'!C8)</f>
        <v>Insert RCH Name in 
Data-Qtr1 tab</v>
      </c>
      <c r="D8" s="336"/>
      <c r="E8" s="91"/>
      <c r="F8" s="89"/>
      <c r="G8" s="79"/>
      <c r="H8" s="79"/>
      <c r="I8" s="79"/>
      <c r="J8" s="79"/>
      <c r="K8" s="79"/>
      <c r="L8" s="79"/>
      <c r="M8" s="93"/>
      <c r="N8" s="93"/>
      <c r="O8" s="93"/>
      <c r="P8" s="79"/>
      <c r="Q8" s="79"/>
      <c r="R8" s="79"/>
      <c r="S8" s="79"/>
      <c r="T8" s="79"/>
      <c r="U8" s="79"/>
    </row>
    <row r="9" spans="1:21" ht="42" customHeight="1" thickBot="1" x14ac:dyDescent="0.3">
      <c r="A9" s="89"/>
      <c r="B9" s="92" t="s">
        <v>185</v>
      </c>
      <c r="C9" s="334">
        <v>100</v>
      </c>
      <c r="D9" s="327"/>
      <c r="E9" s="85"/>
      <c r="F9" s="85"/>
      <c r="G9" s="79"/>
      <c r="H9" s="79"/>
      <c r="I9" s="79"/>
      <c r="J9" s="79"/>
      <c r="K9" s="79"/>
      <c r="L9" s="79"/>
      <c r="M9" s="93"/>
      <c r="N9" s="93"/>
      <c r="O9" s="93"/>
      <c r="P9" s="164"/>
      <c r="Q9" s="164"/>
      <c r="R9" s="164"/>
      <c r="S9" s="79"/>
      <c r="T9" s="79"/>
      <c r="U9" s="79"/>
    </row>
    <row r="10" spans="1:21" ht="14.4" thickBot="1" x14ac:dyDescent="0.3">
      <c r="A10" s="85"/>
      <c r="B10" s="93"/>
      <c r="C10" s="94"/>
      <c r="D10" s="94"/>
      <c r="E10" s="85"/>
      <c r="F10" s="85"/>
      <c r="G10" s="85"/>
      <c r="H10" s="95"/>
      <c r="I10" s="85"/>
      <c r="J10" s="79"/>
      <c r="K10" s="79"/>
      <c r="L10" s="79"/>
      <c r="M10" s="93"/>
      <c r="N10" s="93"/>
      <c r="O10" s="93"/>
      <c r="P10" s="164"/>
      <c r="Q10" s="164"/>
      <c r="R10" s="164"/>
      <c r="S10" s="79"/>
      <c r="T10" s="79"/>
      <c r="U10" s="79"/>
    </row>
    <row r="11" spans="1:21" ht="33.75" customHeight="1" thickBot="1" x14ac:dyDescent="0.3">
      <c r="A11" s="85"/>
      <c r="B11" s="93"/>
      <c r="C11" s="321" t="s">
        <v>164</v>
      </c>
      <c r="D11" s="322"/>
      <c r="E11" s="322"/>
      <c r="F11" s="322"/>
      <c r="G11" s="323"/>
      <c r="H11" s="323"/>
      <c r="I11" s="323"/>
      <c r="J11" s="323"/>
      <c r="K11" s="323"/>
      <c r="L11" s="324"/>
      <c r="M11" s="93"/>
      <c r="N11" s="93"/>
      <c r="O11" s="93"/>
      <c r="P11" s="325" t="s">
        <v>107</v>
      </c>
      <c r="Q11" s="325" t="s">
        <v>108</v>
      </c>
      <c r="R11" s="166" t="s">
        <v>110</v>
      </c>
      <c r="S11" s="79"/>
      <c r="T11" s="79"/>
      <c r="U11" s="79"/>
    </row>
    <row r="12" spans="1:21" s="155" customFormat="1" ht="16.2" thickBot="1" x14ac:dyDescent="0.35">
      <c r="A12" s="93"/>
      <c r="B12" s="96" t="s">
        <v>21</v>
      </c>
      <c r="C12" s="97" t="s">
        <v>28</v>
      </c>
      <c r="D12" s="285" t="s">
        <v>26</v>
      </c>
      <c r="E12" s="285" t="s">
        <v>29</v>
      </c>
      <c r="F12" s="264" t="s">
        <v>30</v>
      </c>
      <c r="G12" s="286">
        <v>2</v>
      </c>
      <c r="H12" s="286">
        <v>3</v>
      </c>
      <c r="I12" s="118" t="s">
        <v>31</v>
      </c>
      <c r="J12" s="264" t="s">
        <v>32</v>
      </c>
      <c r="K12" s="272">
        <v>5</v>
      </c>
      <c r="L12" s="98" t="s">
        <v>154</v>
      </c>
      <c r="M12" s="93"/>
      <c r="N12" s="93"/>
      <c r="O12" s="93"/>
      <c r="P12" s="318"/>
      <c r="Q12" s="318"/>
      <c r="R12" s="165"/>
      <c r="S12" s="93"/>
      <c r="T12" s="93"/>
      <c r="U12" s="93"/>
    </row>
    <row r="13" spans="1:21" s="155" customFormat="1" ht="82.8" x14ac:dyDescent="0.25">
      <c r="A13" s="116"/>
      <c r="B13" s="99" t="s">
        <v>20</v>
      </c>
      <c r="C13" s="100" t="s">
        <v>34</v>
      </c>
      <c r="D13" s="101" t="s">
        <v>102</v>
      </c>
      <c r="E13" s="101" t="s">
        <v>186</v>
      </c>
      <c r="F13" s="102" t="s">
        <v>160</v>
      </c>
      <c r="G13" s="283" t="s">
        <v>168</v>
      </c>
      <c r="H13" s="273" t="s">
        <v>155</v>
      </c>
      <c r="I13" s="100" t="s">
        <v>38</v>
      </c>
      <c r="J13" s="102" t="s">
        <v>106</v>
      </c>
      <c r="K13" s="273" t="s">
        <v>153</v>
      </c>
      <c r="L13" s="102"/>
      <c r="M13" s="93"/>
      <c r="N13" s="93"/>
      <c r="O13" s="93"/>
      <c r="P13" s="318" t="s">
        <v>109</v>
      </c>
      <c r="Q13" s="318"/>
      <c r="R13" s="318"/>
      <c r="S13" s="93"/>
      <c r="T13" s="93"/>
      <c r="U13" s="93"/>
    </row>
    <row r="14" spans="1:21" s="155" customFormat="1" ht="66" customHeight="1" thickBot="1" x14ac:dyDescent="0.3">
      <c r="A14" s="93"/>
      <c r="B14" s="103" t="s">
        <v>33</v>
      </c>
      <c r="C14" s="104" t="s">
        <v>35</v>
      </c>
      <c r="D14" s="150" t="s">
        <v>18</v>
      </c>
      <c r="E14" s="150" t="s">
        <v>63</v>
      </c>
      <c r="F14" s="105" t="s">
        <v>64</v>
      </c>
      <c r="G14" s="277" t="s">
        <v>156</v>
      </c>
      <c r="H14" s="277" t="s">
        <v>156</v>
      </c>
      <c r="I14" s="104" t="s">
        <v>14</v>
      </c>
      <c r="J14" s="105" t="s">
        <v>14</v>
      </c>
      <c r="K14" s="274" t="s">
        <v>14</v>
      </c>
      <c r="L14" s="105" t="s">
        <v>27</v>
      </c>
      <c r="M14" s="93"/>
      <c r="N14" s="93"/>
      <c r="O14" s="93"/>
      <c r="P14" s="167"/>
      <c r="Q14" s="167"/>
      <c r="R14" s="167"/>
      <c r="S14" s="93"/>
      <c r="T14" s="93"/>
      <c r="U14" s="93"/>
    </row>
    <row r="15" spans="1:21" ht="15.9" customHeight="1" x14ac:dyDescent="0.25">
      <c r="A15" s="85"/>
      <c r="B15" s="106">
        <v>1</v>
      </c>
      <c r="C15" s="111"/>
      <c r="D15" s="113"/>
      <c r="E15" s="112"/>
      <c r="F15" s="281"/>
      <c r="G15" s="279"/>
      <c r="H15" s="276"/>
      <c r="I15" s="266"/>
      <c r="J15" s="163"/>
      <c r="K15" s="276"/>
      <c r="L15" s="267"/>
      <c r="M15" s="93"/>
      <c r="N15" s="93"/>
      <c r="O15" s="93"/>
      <c r="P15" s="166" t="b">
        <f>OR(E15='Reference-Qtr1'!$K$9,E15='Reference-Qtr1'!$K$10)</f>
        <v>0</v>
      </c>
      <c r="Q15" s="166" t="b">
        <f>OR(F15='Reference-Qtr1'!$N$9,F15='Reference-Qtr1'!$N$10)</f>
        <v>0</v>
      </c>
      <c r="R15" s="166" t="b">
        <f>B15&gt;$C$9</f>
        <v>0</v>
      </c>
      <c r="S15" s="79"/>
      <c r="T15" s="79"/>
      <c r="U15" s="79"/>
    </row>
    <row r="16" spans="1:21" ht="15.9" customHeight="1" x14ac:dyDescent="0.25">
      <c r="A16" s="85"/>
      <c r="B16" s="110">
        <v>2</v>
      </c>
      <c r="C16" s="107"/>
      <c r="D16" s="109"/>
      <c r="E16" s="108"/>
      <c r="F16" s="280"/>
      <c r="G16" s="278"/>
      <c r="H16" s="275"/>
      <c r="I16" s="265"/>
      <c r="J16" s="162"/>
      <c r="K16" s="275"/>
      <c r="L16" s="268"/>
      <c r="M16" s="93"/>
      <c r="N16" s="93"/>
      <c r="O16" s="93"/>
      <c r="P16" s="166" t="b">
        <f>OR(E16='Reference-Qtr1'!$K$9,E16='Reference-Qtr1'!$K$10)</f>
        <v>0</v>
      </c>
      <c r="Q16" s="166" t="b">
        <f>OR(F16='Reference-Qtr1'!$N$9,F16='Reference-Qtr1'!$N$10)</f>
        <v>0</v>
      </c>
      <c r="R16" s="166" t="b">
        <f t="shared" ref="R16:R79" si="0">B16&gt;$C$9</f>
        <v>0</v>
      </c>
      <c r="S16" s="79"/>
      <c r="T16" s="79"/>
      <c r="U16" s="79"/>
    </row>
    <row r="17" spans="1:21" ht="15.9" customHeight="1" x14ac:dyDescent="0.25">
      <c r="A17" s="85"/>
      <c r="B17" s="110">
        <v>3</v>
      </c>
      <c r="C17" s="107"/>
      <c r="D17" s="109"/>
      <c r="E17" s="108"/>
      <c r="F17" s="280"/>
      <c r="G17" s="278"/>
      <c r="H17" s="275"/>
      <c r="I17" s="265"/>
      <c r="J17" s="162"/>
      <c r="K17" s="275"/>
      <c r="L17" s="268"/>
      <c r="M17" s="93"/>
      <c r="N17" s="93"/>
      <c r="O17" s="93"/>
      <c r="P17" s="166" t="b">
        <f>OR(E17='Reference-Qtr1'!$K$9,E17='Reference-Qtr1'!$K$10)</f>
        <v>0</v>
      </c>
      <c r="Q17" s="166" t="b">
        <f>OR(F17='Reference-Qtr1'!$N$9,F17='Reference-Qtr1'!$N$10)</f>
        <v>0</v>
      </c>
      <c r="R17" s="166" t="b">
        <f t="shared" si="0"/>
        <v>0</v>
      </c>
      <c r="S17" s="79"/>
      <c r="T17" s="79"/>
      <c r="U17" s="79"/>
    </row>
    <row r="18" spans="1:21" ht="15.9" customHeight="1" x14ac:dyDescent="0.25">
      <c r="B18" s="110">
        <v>4</v>
      </c>
      <c r="C18" s="107"/>
      <c r="D18" s="109"/>
      <c r="E18" s="108"/>
      <c r="F18" s="280"/>
      <c r="G18" s="278"/>
      <c r="H18" s="275"/>
      <c r="I18" s="265"/>
      <c r="J18" s="162"/>
      <c r="K18" s="275"/>
      <c r="L18" s="268"/>
      <c r="M18" s="93"/>
      <c r="N18" s="93"/>
      <c r="O18" s="93"/>
      <c r="P18" s="166" t="b">
        <f>OR(E18='Reference-Qtr1'!$K$9,E18='Reference-Qtr1'!$K$10)</f>
        <v>0</v>
      </c>
      <c r="Q18" s="166" t="b">
        <f>OR(F18='Reference-Qtr1'!$N$9,F18='Reference-Qtr1'!$N$10)</f>
        <v>0</v>
      </c>
      <c r="R18" s="166" t="b">
        <f t="shared" si="0"/>
        <v>0</v>
      </c>
      <c r="S18" s="79"/>
      <c r="T18" s="79"/>
      <c r="U18" s="79"/>
    </row>
    <row r="19" spans="1:21" ht="15.9" customHeight="1" x14ac:dyDescent="0.25">
      <c r="B19" s="110">
        <v>5</v>
      </c>
      <c r="C19" s="107"/>
      <c r="D19" s="109"/>
      <c r="E19" s="108"/>
      <c r="F19" s="280"/>
      <c r="G19" s="278"/>
      <c r="H19" s="275"/>
      <c r="I19" s="265"/>
      <c r="J19" s="162"/>
      <c r="K19" s="275"/>
      <c r="L19" s="268"/>
      <c r="M19" s="93"/>
      <c r="N19" s="93"/>
      <c r="O19" s="93"/>
      <c r="P19" s="166" t="b">
        <f>OR(E19='Reference-Qtr1'!$K$9,E19='Reference-Qtr1'!$K$10)</f>
        <v>0</v>
      </c>
      <c r="Q19" s="166" t="b">
        <f>OR(F19='Reference-Qtr1'!$N$9,F19='Reference-Qtr1'!$N$10)</f>
        <v>0</v>
      </c>
      <c r="R19" s="166" t="b">
        <f t="shared" si="0"/>
        <v>0</v>
      </c>
      <c r="S19" s="79"/>
      <c r="T19" s="79"/>
      <c r="U19" s="79"/>
    </row>
    <row r="20" spans="1:21" ht="15.9" customHeight="1" x14ac:dyDescent="0.25">
      <c r="B20" s="110">
        <v>6</v>
      </c>
      <c r="C20" s="107"/>
      <c r="D20" s="109"/>
      <c r="E20" s="108"/>
      <c r="F20" s="280"/>
      <c r="G20" s="278"/>
      <c r="H20" s="275"/>
      <c r="I20" s="265"/>
      <c r="J20" s="162"/>
      <c r="K20" s="275"/>
      <c r="L20" s="268"/>
      <c r="M20" s="93"/>
      <c r="N20" s="93"/>
      <c r="O20" s="93"/>
      <c r="P20" s="166" t="b">
        <f>OR(E20='Reference-Qtr1'!$K$9,E20='Reference-Qtr1'!$K$10)</f>
        <v>0</v>
      </c>
      <c r="Q20" s="166" t="b">
        <f>OR(F20='Reference-Qtr1'!$N$9,F20='Reference-Qtr1'!$N$10)</f>
        <v>0</v>
      </c>
      <c r="R20" s="166" t="b">
        <f t="shared" si="0"/>
        <v>0</v>
      </c>
      <c r="S20" s="79"/>
      <c r="T20" s="79"/>
      <c r="U20" s="79"/>
    </row>
    <row r="21" spans="1:21" ht="15.9" customHeight="1" x14ac:dyDescent="0.25">
      <c r="B21" s="110">
        <v>7</v>
      </c>
      <c r="C21" s="107"/>
      <c r="D21" s="109"/>
      <c r="E21" s="108"/>
      <c r="F21" s="280"/>
      <c r="G21" s="278"/>
      <c r="H21" s="275"/>
      <c r="I21" s="265"/>
      <c r="J21" s="162"/>
      <c r="K21" s="275"/>
      <c r="L21" s="268"/>
      <c r="M21" s="93"/>
      <c r="N21" s="93"/>
      <c r="O21" s="93"/>
      <c r="P21" s="166" t="b">
        <f>OR(E21='Reference-Qtr1'!$K$9,E21='Reference-Qtr1'!$K$10)</f>
        <v>0</v>
      </c>
      <c r="Q21" s="166" t="b">
        <f>OR(F21='Reference-Qtr1'!$N$9,F21='Reference-Qtr1'!$N$10)</f>
        <v>0</v>
      </c>
      <c r="R21" s="166" t="b">
        <f t="shared" si="0"/>
        <v>0</v>
      </c>
      <c r="S21" s="79"/>
      <c r="T21" s="79"/>
      <c r="U21" s="79"/>
    </row>
    <row r="22" spans="1:21" ht="15.9" customHeight="1" x14ac:dyDescent="0.25">
      <c r="B22" s="110">
        <v>8</v>
      </c>
      <c r="C22" s="107"/>
      <c r="D22" s="109"/>
      <c r="E22" s="108"/>
      <c r="F22" s="280"/>
      <c r="G22" s="278"/>
      <c r="H22" s="275"/>
      <c r="I22" s="265"/>
      <c r="J22" s="162"/>
      <c r="K22" s="275"/>
      <c r="L22" s="268"/>
      <c r="M22" s="93"/>
      <c r="N22" s="93"/>
      <c r="O22" s="93"/>
      <c r="P22" s="166" t="b">
        <f>OR(E22='Reference-Qtr1'!$K$9,E22='Reference-Qtr1'!$K$10)</f>
        <v>0</v>
      </c>
      <c r="Q22" s="166" t="b">
        <f>OR(F22='Reference-Qtr1'!$N$9,F22='Reference-Qtr1'!$N$10)</f>
        <v>0</v>
      </c>
      <c r="R22" s="166" t="b">
        <f t="shared" si="0"/>
        <v>0</v>
      </c>
      <c r="S22" s="79"/>
      <c r="T22" s="79"/>
      <c r="U22" s="79"/>
    </row>
    <row r="23" spans="1:21" ht="15.9" customHeight="1" x14ac:dyDescent="0.25">
      <c r="B23" s="110">
        <v>9</v>
      </c>
      <c r="C23" s="107"/>
      <c r="D23" s="109"/>
      <c r="E23" s="108"/>
      <c r="F23" s="280"/>
      <c r="G23" s="278"/>
      <c r="H23" s="275"/>
      <c r="I23" s="265"/>
      <c r="J23" s="162"/>
      <c r="K23" s="275"/>
      <c r="L23" s="268"/>
      <c r="M23" s="93"/>
      <c r="N23" s="93"/>
      <c r="O23" s="93"/>
      <c r="P23" s="166" t="b">
        <f>OR(E23='Reference-Qtr1'!$K$9,E23='Reference-Qtr1'!$K$10)</f>
        <v>0</v>
      </c>
      <c r="Q23" s="166" t="b">
        <f>OR(F23='Reference-Qtr1'!$N$9,F23='Reference-Qtr1'!$N$10)</f>
        <v>0</v>
      </c>
      <c r="R23" s="166" t="b">
        <f t="shared" si="0"/>
        <v>0</v>
      </c>
      <c r="S23" s="79"/>
      <c r="T23" s="79"/>
      <c r="U23" s="79"/>
    </row>
    <row r="24" spans="1:21" ht="15.9" customHeight="1" thickBot="1" x14ac:dyDescent="0.3">
      <c r="B24" s="110">
        <v>10</v>
      </c>
      <c r="C24" s="306"/>
      <c r="D24" s="307"/>
      <c r="E24" s="308"/>
      <c r="F24" s="309"/>
      <c r="G24" s="310"/>
      <c r="H24" s="311"/>
      <c r="I24" s="312"/>
      <c r="J24" s="313"/>
      <c r="K24" s="311"/>
      <c r="L24" s="269"/>
      <c r="M24" s="93"/>
      <c r="N24" s="93"/>
      <c r="O24" s="93"/>
      <c r="P24" s="166" t="b">
        <f>OR(E24='Reference-Qtr1'!$K$9,E24='Reference-Qtr1'!$K$10)</f>
        <v>0</v>
      </c>
      <c r="Q24" s="166" t="b">
        <f>OR(F24='Reference-Qtr1'!$N$9,F24='Reference-Qtr1'!$N$10)</f>
        <v>0</v>
      </c>
      <c r="R24" s="166" t="b">
        <f t="shared" si="0"/>
        <v>0</v>
      </c>
      <c r="S24" s="79"/>
      <c r="T24" s="79"/>
      <c r="U24" s="79"/>
    </row>
    <row r="25" spans="1:21" ht="15.9" customHeight="1" x14ac:dyDescent="0.25">
      <c r="B25" s="106">
        <v>11</v>
      </c>
      <c r="C25" s="111"/>
      <c r="D25" s="113"/>
      <c r="E25" s="112"/>
      <c r="F25" s="281"/>
      <c r="G25" s="279"/>
      <c r="H25" s="276"/>
      <c r="I25" s="266"/>
      <c r="J25" s="163"/>
      <c r="K25" s="276"/>
      <c r="L25" s="270"/>
      <c r="M25" s="93"/>
      <c r="N25" s="93"/>
      <c r="O25" s="93"/>
      <c r="P25" s="166" t="b">
        <f>OR(E25='Reference-Qtr1'!$K$9,E25='Reference-Qtr1'!$K$10)</f>
        <v>0</v>
      </c>
      <c r="Q25" s="166" t="b">
        <f>OR(F25='Reference-Qtr1'!$N$9,F25='Reference-Qtr1'!$N$10)</f>
        <v>0</v>
      </c>
      <c r="R25" s="166" t="b">
        <f t="shared" si="0"/>
        <v>0</v>
      </c>
      <c r="S25" s="79"/>
      <c r="T25" s="79"/>
      <c r="U25" s="79"/>
    </row>
    <row r="26" spans="1:21" ht="15.9" customHeight="1" x14ac:dyDescent="0.25">
      <c r="B26" s="110">
        <v>12</v>
      </c>
      <c r="C26" s="107"/>
      <c r="D26" s="109"/>
      <c r="E26" s="108"/>
      <c r="F26" s="280"/>
      <c r="G26" s="278"/>
      <c r="H26" s="275"/>
      <c r="I26" s="265"/>
      <c r="J26" s="162"/>
      <c r="K26" s="275"/>
      <c r="L26" s="268"/>
      <c r="M26" s="93"/>
      <c r="N26" s="93"/>
      <c r="O26" s="93"/>
      <c r="P26" s="166" t="b">
        <f>OR(E26='Reference-Qtr1'!$K$9,E26='Reference-Qtr1'!$K$10)</f>
        <v>0</v>
      </c>
      <c r="Q26" s="166" t="b">
        <f>OR(F26='Reference-Qtr1'!$N$9,F26='Reference-Qtr1'!$N$10)</f>
        <v>0</v>
      </c>
      <c r="R26" s="166" t="b">
        <f t="shared" si="0"/>
        <v>0</v>
      </c>
      <c r="S26" s="79"/>
      <c r="T26" s="79"/>
      <c r="U26" s="79"/>
    </row>
    <row r="27" spans="1:21" ht="15.9" customHeight="1" x14ac:dyDescent="0.25">
      <c r="B27" s="110">
        <v>13</v>
      </c>
      <c r="C27" s="107"/>
      <c r="D27" s="109"/>
      <c r="E27" s="108"/>
      <c r="F27" s="280"/>
      <c r="G27" s="278"/>
      <c r="H27" s="275"/>
      <c r="I27" s="265"/>
      <c r="J27" s="162"/>
      <c r="K27" s="275"/>
      <c r="L27" s="268"/>
      <c r="M27" s="93"/>
      <c r="N27" s="93"/>
      <c r="O27" s="93"/>
      <c r="P27" s="166" t="b">
        <f>OR(E27='Reference-Qtr1'!$K$9,E27='Reference-Qtr1'!$K$10)</f>
        <v>0</v>
      </c>
      <c r="Q27" s="166" t="b">
        <f>OR(F27='Reference-Qtr1'!$N$9,F27='Reference-Qtr1'!$N$10)</f>
        <v>0</v>
      </c>
      <c r="R27" s="166" t="b">
        <f t="shared" si="0"/>
        <v>0</v>
      </c>
      <c r="S27" s="79"/>
      <c r="T27" s="79"/>
      <c r="U27" s="79"/>
    </row>
    <row r="28" spans="1:21" ht="15.9" customHeight="1" x14ac:dyDescent="0.25">
      <c r="B28" s="110">
        <v>14</v>
      </c>
      <c r="C28" s="107"/>
      <c r="D28" s="109"/>
      <c r="E28" s="108"/>
      <c r="F28" s="280"/>
      <c r="G28" s="278"/>
      <c r="H28" s="275"/>
      <c r="I28" s="265"/>
      <c r="J28" s="162"/>
      <c r="K28" s="275"/>
      <c r="L28" s="268"/>
      <c r="M28" s="93"/>
      <c r="N28" s="93"/>
      <c r="O28" s="93"/>
      <c r="P28" s="166" t="b">
        <f>OR(E28='Reference-Qtr1'!$K$9,E28='Reference-Qtr1'!$K$10)</f>
        <v>0</v>
      </c>
      <c r="Q28" s="166" t="b">
        <f>OR(F28='Reference-Qtr1'!$N$9,F28='Reference-Qtr1'!$N$10)</f>
        <v>0</v>
      </c>
      <c r="R28" s="166" t="b">
        <f t="shared" si="0"/>
        <v>0</v>
      </c>
      <c r="S28" s="79"/>
      <c r="T28" s="79"/>
      <c r="U28" s="79"/>
    </row>
    <row r="29" spans="1:21" ht="15.9" customHeight="1" x14ac:dyDescent="0.25">
      <c r="B29" s="110">
        <v>15</v>
      </c>
      <c r="C29" s="107"/>
      <c r="D29" s="109"/>
      <c r="E29" s="108"/>
      <c r="F29" s="280"/>
      <c r="G29" s="278"/>
      <c r="H29" s="275"/>
      <c r="I29" s="265"/>
      <c r="J29" s="162"/>
      <c r="K29" s="275"/>
      <c r="L29" s="268"/>
      <c r="M29" s="93"/>
      <c r="N29" s="93"/>
      <c r="O29" s="93"/>
      <c r="P29" s="166" t="b">
        <f>OR(E29='Reference-Qtr1'!$K$9,E29='Reference-Qtr1'!$K$10)</f>
        <v>0</v>
      </c>
      <c r="Q29" s="166" t="b">
        <f>OR(F29='Reference-Qtr1'!$N$9,F29='Reference-Qtr1'!$N$10)</f>
        <v>0</v>
      </c>
      <c r="R29" s="166" t="b">
        <f t="shared" si="0"/>
        <v>0</v>
      </c>
      <c r="S29" s="79"/>
      <c r="T29" s="79"/>
      <c r="U29" s="79"/>
    </row>
    <row r="30" spans="1:21" ht="15.9" customHeight="1" x14ac:dyDescent="0.25">
      <c r="B30" s="110">
        <v>16</v>
      </c>
      <c r="C30" s="107"/>
      <c r="D30" s="109"/>
      <c r="E30" s="108"/>
      <c r="F30" s="280"/>
      <c r="G30" s="278"/>
      <c r="H30" s="275"/>
      <c r="I30" s="265"/>
      <c r="J30" s="162"/>
      <c r="K30" s="275"/>
      <c r="L30" s="268"/>
      <c r="M30" s="93"/>
      <c r="N30" s="93"/>
      <c r="O30" s="93"/>
      <c r="P30" s="166" t="b">
        <f>OR(E30='Reference-Qtr1'!$K$9,E30='Reference-Qtr1'!$K$10)</f>
        <v>0</v>
      </c>
      <c r="Q30" s="166" t="b">
        <f>OR(F30='Reference-Qtr1'!$N$9,F30='Reference-Qtr1'!$N$10)</f>
        <v>0</v>
      </c>
      <c r="R30" s="166" t="b">
        <f t="shared" si="0"/>
        <v>0</v>
      </c>
      <c r="S30" s="79"/>
      <c r="T30" s="79"/>
      <c r="U30" s="79"/>
    </row>
    <row r="31" spans="1:21" ht="15.9" customHeight="1" x14ac:dyDescent="0.25">
      <c r="B31" s="110">
        <v>17</v>
      </c>
      <c r="C31" s="107"/>
      <c r="D31" s="109"/>
      <c r="E31" s="108"/>
      <c r="F31" s="280"/>
      <c r="G31" s="278"/>
      <c r="H31" s="275"/>
      <c r="I31" s="265"/>
      <c r="J31" s="162"/>
      <c r="K31" s="275"/>
      <c r="L31" s="268"/>
      <c r="M31" s="93"/>
      <c r="N31" s="93"/>
      <c r="O31" s="93"/>
      <c r="P31" s="166" t="b">
        <f>OR(E31='Reference-Qtr1'!$K$9,E31='Reference-Qtr1'!$K$10)</f>
        <v>0</v>
      </c>
      <c r="Q31" s="166" t="b">
        <f>OR(F31='Reference-Qtr1'!$N$9,F31='Reference-Qtr1'!$N$10)</f>
        <v>0</v>
      </c>
      <c r="R31" s="166" t="b">
        <f t="shared" si="0"/>
        <v>0</v>
      </c>
      <c r="S31" s="79"/>
      <c r="T31" s="79"/>
      <c r="U31" s="79"/>
    </row>
    <row r="32" spans="1:21" ht="15.9" customHeight="1" x14ac:dyDescent="0.25">
      <c r="B32" s="110">
        <v>18</v>
      </c>
      <c r="C32" s="107"/>
      <c r="D32" s="109"/>
      <c r="E32" s="108"/>
      <c r="F32" s="280"/>
      <c r="G32" s="278"/>
      <c r="H32" s="275"/>
      <c r="I32" s="265"/>
      <c r="J32" s="162"/>
      <c r="K32" s="275"/>
      <c r="L32" s="268"/>
      <c r="M32" s="93"/>
      <c r="N32" s="93"/>
      <c r="O32" s="93"/>
      <c r="P32" s="166" t="b">
        <f>OR(E32='Reference-Qtr1'!$K$9,E32='Reference-Qtr1'!$K$10)</f>
        <v>0</v>
      </c>
      <c r="Q32" s="166" t="b">
        <f>OR(F32='Reference-Qtr1'!$N$9,F32='Reference-Qtr1'!$N$10)</f>
        <v>0</v>
      </c>
      <c r="R32" s="166" t="b">
        <f t="shared" si="0"/>
        <v>0</v>
      </c>
      <c r="S32" s="79"/>
      <c r="T32" s="79"/>
      <c r="U32" s="79"/>
    </row>
    <row r="33" spans="2:21" ht="15.9" customHeight="1" x14ac:dyDescent="0.25">
      <c r="B33" s="110">
        <v>19</v>
      </c>
      <c r="C33" s="107"/>
      <c r="D33" s="109"/>
      <c r="E33" s="108"/>
      <c r="F33" s="280"/>
      <c r="G33" s="278"/>
      <c r="H33" s="275"/>
      <c r="I33" s="265"/>
      <c r="J33" s="162"/>
      <c r="K33" s="275"/>
      <c r="L33" s="268"/>
      <c r="M33" s="93"/>
      <c r="N33" s="93"/>
      <c r="O33" s="93"/>
      <c r="P33" s="166" t="b">
        <f>OR(E33='Reference-Qtr1'!$K$9,E33='Reference-Qtr1'!$K$10)</f>
        <v>0</v>
      </c>
      <c r="Q33" s="166" t="b">
        <f>OR(F33='Reference-Qtr1'!$N$9,F33='Reference-Qtr1'!$N$10)</f>
        <v>0</v>
      </c>
      <c r="R33" s="166" t="b">
        <f t="shared" si="0"/>
        <v>0</v>
      </c>
      <c r="S33" s="79"/>
      <c r="T33" s="79"/>
      <c r="U33" s="79"/>
    </row>
    <row r="34" spans="2:21" ht="15.9" customHeight="1" thickBot="1" x14ac:dyDescent="0.3">
      <c r="B34" s="110">
        <v>20</v>
      </c>
      <c r="C34" s="306"/>
      <c r="D34" s="307"/>
      <c r="E34" s="308"/>
      <c r="F34" s="309"/>
      <c r="G34" s="310"/>
      <c r="H34" s="311"/>
      <c r="I34" s="312"/>
      <c r="J34" s="313"/>
      <c r="K34" s="311"/>
      <c r="L34" s="269"/>
      <c r="M34" s="93"/>
      <c r="N34" s="93"/>
      <c r="O34" s="93"/>
      <c r="P34" s="166" t="b">
        <f>OR(E34='Reference-Qtr1'!$K$9,E34='Reference-Qtr1'!$K$10)</f>
        <v>0</v>
      </c>
      <c r="Q34" s="166" t="b">
        <f>OR(F34='Reference-Qtr1'!$N$9,F34='Reference-Qtr1'!$N$10)</f>
        <v>0</v>
      </c>
      <c r="R34" s="166" t="b">
        <f t="shared" si="0"/>
        <v>0</v>
      </c>
      <c r="S34" s="79"/>
      <c r="T34" s="79"/>
      <c r="U34" s="79"/>
    </row>
    <row r="35" spans="2:21" ht="15.9" customHeight="1" x14ac:dyDescent="0.25">
      <c r="B35" s="106">
        <v>21</v>
      </c>
      <c r="C35" s="111"/>
      <c r="D35" s="113"/>
      <c r="E35" s="112"/>
      <c r="F35" s="281"/>
      <c r="G35" s="279"/>
      <c r="H35" s="276"/>
      <c r="I35" s="266"/>
      <c r="J35" s="163"/>
      <c r="K35" s="276"/>
      <c r="L35" s="270"/>
      <c r="M35" s="93"/>
      <c r="N35" s="93"/>
      <c r="O35" s="93"/>
      <c r="P35" s="166" t="b">
        <f>OR(E35='Reference-Qtr1'!$K$9,E35='Reference-Qtr1'!$K$10)</f>
        <v>0</v>
      </c>
      <c r="Q35" s="166" t="b">
        <f>OR(F35='Reference-Qtr1'!$N$9,F35='Reference-Qtr1'!$N$10)</f>
        <v>0</v>
      </c>
      <c r="R35" s="166" t="b">
        <f t="shared" si="0"/>
        <v>0</v>
      </c>
      <c r="S35" s="79"/>
      <c r="T35" s="79"/>
      <c r="U35" s="79"/>
    </row>
    <row r="36" spans="2:21" ht="15.9" customHeight="1" x14ac:dyDescent="0.25">
      <c r="B36" s="110">
        <v>22</v>
      </c>
      <c r="C36" s="107"/>
      <c r="D36" s="109"/>
      <c r="E36" s="108"/>
      <c r="F36" s="280"/>
      <c r="G36" s="278"/>
      <c r="H36" s="275"/>
      <c r="I36" s="265"/>
      <c r="J36" s="162"/>
      <c r="K36" s="275"/>
      <c r="L36" s="268"/>
      <c r="M36" s="93"/>
      <c r="N36" s="93"/>
      <c r="O36" s="93"/>
      <c r="P36" s="166" t="b">
        <f>OR(E36='Reference-Qtr1'!$K$9,E36='Reference-Qtr1'!$K$10)</f>
        <v>0</v>
      </c>
      <c r="Q36" s="166" t="b">
        <f>OR(F36='Reference-Qtr1'!$N$9,F36='Reference-Qtr1'!$N$10)</f>
        <v>0</v>
      </c>
      <c r="R36" s="166" t="b">
        <f t="shared" si="0"/>
        <v>0</v>
      </c>
      <c r="S36" s="79"/>
      <c r="T36" s="79"/>
      <c r="U36" s="79"/>
    </row>
    <row r="37" spans="2:21" ht="15.9" customHeight="1" x14ac:dyDescent="0.25">
      <c r="B37" s="110">
        <v>23</v>
      </c>
      <c r="C37" s="107"/>
      <c r="D37" s="109"/>
      <c r="E37" s="108"/>
      <c r="F37" s="280"/>
      <c r="G37" s="278"/>
      <c r="H37" s="275"/>
      <c r="I37" s="265"/>
      <c r="J37" s="162"/>
      <c r="K37" s="275"/>
      <c r="L37" s="268"/>
      <c r="M37" s="93"/>
      <c r="N37" s="93"/>
      <c r="O37" s="93"/>
      <c r="P37" s="166" t="b">
        <f>OR(E37='Reference-Qtr1'!$K$9,E37='Reference-Qtr1'!$K$10)</f>
        <v>0</v>
      </c>
      <c r="Q37" s="166" t="b">
        <f>OR(F37='Reference-Qtr1'!$N$9,F37='Reference-Qtr1'!$N$10)</f>
        <v>0</v>
      </c>
      <c r="R37" s="166" t="b">
        <f t="shared" si="0"/>
        <v>0</v>
      </c>
      <c r="S37" s="79"/>
      <c r="T37" s="79"/>
      <c r="U37" s="79"/>
    </row>
    <row r="38" spans="2:21" ht="15.9" customHeight="1" x14ac:dyDescent="0.25">
      <c r="B38" s="110">
        <v>24</v>
      </c>
      <c r="C38" s="107"/>
      <c r="D38" s="109"/>
      <c r="E38" s="108"/>
      <c r="F38" s="280"/>
      <c r="G38" s="278"/>
      <c r="H38" s="275"/>
      <c r="I38" s="265"/>
      <c r="J38" s="162"/>
      <c r="K38" s="275"/>
      <c r="L38" s="268"/>
      <c r="M38" s="93"/>
      <c r="N38" s="93"/>
      <c r="O38" s="93"/>
      <c r="P38" s="166" t="b">
        <f>OR(E38='Reference-Qtr1'!$K$9,E38='Reference-Qtr1'!$K$10)</f>
        <v>0</v>
      </c>
      <c r="Q38" s="166" t="b">
        <f>OR(F38='Reference-Qtr1'!$N$9,F38='Reference-Qtr1'!$N$10)</f>
        <v>0</v>
      </c>
      <c r="R38" s="166" t="b">
        <f t="shared" si="0"/>
        <v>0</v>
      </c>
      <c r="S38" s="79"/>
      <c r="T38" s="79"/>
      <c r="U38" s="79"/>
    </row>
    <row r="39" spans="2:21" ht="15.9" customHeight="1" x14ac:dyDescent="0.25">
      <c r="B39" s="110">
        <v>25</v>
      </c>
      <c r="C39" s="107"/>
      <c r="D39" s="109"/>
      <c r="E39" s="108"/>
      <c r="F39" s="280"/>
      <c r="G39" s="278"/>
      <c r="H39" s="275"/>
      <c r="I39" s="265"/>
      <c r="J39" s="162"/>
      <c r="K39" s="275"/>
      <c r="L39" s="268"/>
      <c r="M39" s="93"/>
      <c r="N39" s="93"/>
      <c r="O39" s="93"/>
      <c r="P39" s="166" t="b">
        <f>OR(E39='Reference-Qtr1'!$K$9,E39='Reference-Qtr1'!$K$10)</f>
        <v>0</v>
      </c>
      <c r="Q39" s="166" t="b">
        <f>OR(F39='Reference-Qtr1'!$N$9,F39='Reference-Qtr1'!$N$10)</f>
        <v>0</v>
      </c>
      <c r="R39" s="166" t="b">
        <f t="shared" si="0"/>
        <v>0</v>
      </c>
      <c r="S39" s="79"/>
      <c r="T39" s="79"/>
      <c r="U39" s="79"/>
    </row>
    <row r="40" spans="2:21" ht="15.9" customHeight="1" x14ac:dyDescent="0.25">
      <c r="B40" s="110">
        <v>26</v>
      </c>
      <c r="C40" s="107"/>
      <c r="D40" s="109"/>
      <c r="E40" s="108"/>
      <c r="F40" s="280"/>
      <c r="G40" s="278"/>
      <c r="H40" s="275"/>
      <c r="I40" s="265"/>
      <c r="J40" s="162"/>
      <c r="K40" s="275"/>
      <c r="L40" s="268"/>
      <c r="M40" s="93"/>
      <c r="N40" s="93"/>
      <c r="O40" s="93"/>
      <c r="P40" s="166" t="b">
        <f>OR(E40='Reference-Qtr1'!$K$9,E40='Reference-Qtr1'!$K$10)</f>
        <v>0</v>
      </c>
      <c r="Q40" s="166" t="b">
        <f>OR(F40='Reference-Qtr1'!$N$9,F40='Reference-Qtr1'!$N$10)</f>
        <v>0</v>
      </c>
      <c r="R40" s="166" t="b">
        <f t="shared" si="0"/>
        <v>0</v>
      </c>
      <c r="S40" s="79"/>
      <c r="T40" s="79"/>
      <c r="U40" s="79"/>
    </row>
    <row r="41" spans="2:21" ht="15.9" customHeight="1" x14ac:dyDescent="0.25">
      <c r="B41" s="110">
        <v>27</v>
      </c>
      <c r="C41" s="107"/>
      <c r="D41" s="109"/>
      <c r="E41" s="108"/>
      <c r="F41" s="280"/>
      <c r="G41" s="278"/>
      <c r="H41" s="275"/>
      <c r="I41" s="265"/>
      <c r="J41" s="162"/>
      <c r="K41" s="275"/>
      <c r="L41" s="268"/>
      <c r="M41" s="93"/>
      <c r="N41" s="93"/>
      <c r="O41" s="93"/>
      <c r="P41" s="166" t="b">
        <f>OR(E41='Reference-Qtr1'!$K$9,E41='Reference-Qtr1'!$K$10)</f>
        <v>0</v>
      </c>
      <c r="Q41" s="166" t="b">
        <f>OR(F41='Reference-Qtr1'!$N$9,F41='Reference-Qtr1'!$N$10)</f>
        <v>0</v>
      </c>
      <c r="R41" s="166" t="b">
        <f t="shared" si="0"/>
        <v>0</v>
      </c>
      <c r="S41" s="79"/>
      <c r="T41" s="79"/>
      <c r="U41" s="79"/>
    </row>
    <row r="42" spans="2:21" ht="15.9" customHeight="1" x14ac:dyDescent="0.25">
      <c r="B42" s="110">
        <v>28</v>
      </c>
      <c r="C42" s="107"/>
      <c r="D42" s="109"/>
      <c r="E42" s="108"/>
      <c r="F42" s="280"/>
      <c r="G42" s="278"/>
      <c r="H42" s="275"/>
      <c r="I42" s="265"/>
      <c r="J42" s="162"/>
      <c r="K42" s="275"/>
      <c r="L42" s="268"/>
      <c r="M42" s="93"/>
      <c r="N42" s="93"/>
      <c r="O42" s="93"/>
      <c r="P42" s="166" t="b">
        <f>OR(E42='Reference-Qtr1'!$K$9,E42='Reference-Qtr1'!$K$10)</f>
        <v>0</v>
      </c>
      <c r="Q42" s="166" t="b">
        <f>OR(F42='Reference-Qtr1'!$N$9,F42='Reference-Qtr1'!$N$10)</f>
        <v>0</v>
      </c>
      <c r="R42" s="166" t="b">
        <f t="shared" si="0"/>
        <v>0</v>
      </c>
      <c r="S42" s="79"/>
      <c r="T42" s="79"/>
      <c r="U42" s="79"/>
    </row>
    <row r="43" spans="2:21" ht="15.9" customHeight="1" x14ac:dyDescent="0.25">
      <c r="B43" s="110">
        <v>29</v>
      </c>
      <c r="C43" s="107"/>
      <c r="D43" s="109"/>
      <c r="E43" s="108"/>
      <c r="F43" s="280"/>
      <c r="G43" s="278"/>
      <c r="H43" s="275"/>
      <c r="I43" s="265"/>
      <c r="J43" s="162"/>
      <c r="K43" s="275"/>
      <c r="L43" s="268"/>
      <c r="M43" s="93"/>
      <c r="N43" s="93"/>
      <c r="O43" s="93"/>
      <c r="P43" s="166" t="b">
        <f>OR(E43='Reference-Qtr1'!$K$9,E43='Reference-Qtr1'!$K$10)</f>
        <v>0</v>
      </c>
      <c r="Q43" s="166" t="b">
        <f>OR(F43='Reference-Qtr1'!$N$9,F43='Reference-Qtr1'!$N$10)</f>
        <v>0</v>
      </c>
      <c r="R43" s="166" t="b">
        <f t="shared" si="0"/>
        <v>0</v>
      </c>
      <c r="S43" s="79"/>
      <c r="T43" s="79"/>
      <c r="U43" s="79"/>
    </row>
    <row r="44" spans="2:21" ht="15.9" customHeight="1" thickBot="1" x14ac:dyDescent="0.3">
      <c r="B44" s="110">
        <v>30</v>
      </c>
      <c r="C44" s="306"/>
      <c r="D44" s="307"/>
      <c r="E44" s="308"/>
      <c r="F44" s="309"/>
      <c r="G44" s="310"/>
      <c r="H44" s="311"/>
      <c r="I44" s="312"/>
      <c r="J44" s="313"/>
      <c r="K44" s="311"/>
      <c r="L44" s="269"/>
      <c r="M44" s="93"/>
      <c r="N44" s="93"/>
      <c r="O44" s="93"/>
      <c r="P44" s="166" t="b">
        <f>OR(E44='Reference-Qtr1'!$K$9,E44='Reference-Qtr1'!$K$10)</f>
        <v>0</v>
      </c>
      <c r="Q44" s="166" t="b">
        <f>OR(F44='Reference-Qtr1'!$N$9,F44='Reference-Qtr1'!$N$10)</f>
        <v>0</v>
      </c>
      <c r="R44" s="166" t="b">
        <f t="shared" si="0"/>
        <v>0</v>
      </c>
      <c r="S44" s="79"/>
      <c r="T44" s="79"/>
      <c r="U44" s="79"/>
    </row>
    <row r="45" spans="2:21" ht="15.9" customHeight="1" x14ac:dyDescent="0.25">
      <c r="B45" s="106">
        <v>31</v>
      </c>
      <c r="C45" s="111"/>
      <c r="D45" s="113"/>
      <c r="E45" s="112"/>
      <c r="F45" s="281"/>
      <c r="G45" s="279"/>
      <c r="H45" s="276"/>
      <c r="I45" s="266"/>
      <c r="J45" s="163"/>
      <c r="K45" s="276"/>
      <c r="L45" s="270"/>
      <c r="M45" s="93"/>
      <c r="N45" s="93"/>
      <c r="O45" s="93"/>
      <c r="P45" s="166" t="b">
        <f>OR(E45='Reference-Qtr1'!$K$9,E45='Reference-Qtr1'!$K$10)</f>
        <v>0</v>
      </c>
      <c r="Q45" s="166" t="b">
        <f>OR(F45='Reference-Qtr1'!$N$9,F45='Reference-Qtr1'!$N$10)</f>
        <v>0</v>
      </c>
      <c r="R45" s="166" t="b">
        <f t="shared" si="0"/>
        <v>0</v>
      </c>
      <c r="S45" s="79"/>
      <c r="T45" s="79"/>
      <c r="U45" s="79"/>
    </row>
    <row r="46" spans="2:21" ht="15.9" customHeight="1" x14ac:dyDescent="0.25">
      <c r="B46" s="110">
        <v>32</v>
      </c>
      <c r="C46" s="107"/>
      <c r="D46" s="109"/>
      <c r="E46" s="108"/>
      <c r="F46" s="280"/>
      <c r="G46" s="278"/>
      <c r="H46" s="275"/>
      <c r="I46" s="265"/>
      <c r="J46" s="162"/>
      <c r="K46" s="275"/>
      <c r="L46" s="268"/>
      <c r="M46" s="93"/>
      <c r="N46" s="93"/>
      <c r="O46" s="93"/>
      <c r="P46" s="166" t="b">
        <f>OR(E46='Reference-Qtr1'!$K$9,E46='Reference-Qtr1'!$K$10)</f>
        <v>0</v>
      </c>
      <c r="Q46" s="166" t="b">
        <f>OR(F46='Reference-Qtr1'!$N$9,F46='Reference-Qtr1'!$N$10)</f>
        <v>0</v>
      </c>
      <c r="R46" s="166" t="b">
        <f t="shared" si="0"/>
        <v>0</v>
      </c>
      <c r="S46" s="79"/>
      <c r="T46" s="79"/>
      <c r="U46" s="79"/>
    </row>
    <row r="47" spans="2:21" ht="15.9" customHeight="1" x14ac:dyDescent="0.25">
      <c r="B47" s="110">
        <v>33</v>
      </c>
      <c r="C47" s="107"/>
      <c r="D47" s="109"/>
      <c r="E47" s="108"/>
      <c r="F47" s="280"/>
      <c r="G47" s="278"/>
      <c r="H47" s="275"/>
      <c r="I47" s="265"/>
      <c r="J47" s="162"/>
      <c r="K47" s="275"/>
      <c r="L47" s="268"/>
      <c r="M47" s="93"/>
      <c r="N47" s="93"/>
      <c r="O47" s="93"/>
      <c r="P47" s="166" t="b">
        <f>OR(E47='Reference-Qtr1'!$K$9,E47='Reference-Qtr1'!$K$10)</f>
        <v>0</v>
      </c>
      <c r="Q47" s="166" t="b">
        <f>OR(F47='Reference-Qtr1'!$N$9,F47='Reference-Qtr1'!$N$10)</f>
        <v>0</v>
      </c>
      <c r="R47" s="166" t="b">
        <f t="shared" si="0"/>
        <v>0</v>
      </c>
      <c r="S47" s="79"/>
      <c r="T47" s="79"/>
      <c r="U47" s="79"/>
    </row>
    <row r="48" spans="2:21" ht="15.9" customHeight="1" x14ac:dyDescent="0.25">
      <c r="B48" s="110">
        <v>34</v>
      </c>
      <c r="C48" s="107"/>
      <c r="D48" s="109"/>
      <c r="E48" s="108"/>
      <c r="F48" s="280"/>
      <c r="G48" s="278"/>
      <c r="H48" s="275"/>
      <c r="I48" s="265"/>
      <c r="J48" s="162"/>
      <c r="K48" s="275"/>
      <c r="L48" s="268"/>
      <c r="M48" s="93"/>
      <c r="N48" s="93"/>
      <c r="O48" s="93"/>
      <c r="P48" s="166" t="b">
        <f>OR(E48='Reference-Qtr1'!$K$9,E48='Reference-Qtr1'!$K$10)</f>
        <v>0</v>
      </c>
      <c r="Q48" s="166" t="b">
        <f>OR(F48='Reference-Qtr1'!$N$9,F48='Reference-Qtr1'!$N$10)</f>
        <v>0</v>
      </c>
      <c r="R48" s="166" t="b">
        <f t="shared" si="0"/>
        <v>0</v>
      </c>
      <c r="S48" s="79"/>
      <c r="T48" s="79"/>
      <c r="U48" s="79"/>
    </row>
    <row r="49" spans="2:21" ht="15.9" customHeight="1" x14ac:dyDescent="0.25">
      <c r="B49" s="110">
        <v>35</v>
      </c>
      <c r="C49" s="107"/>
      <c r="D49" s="109"/>
      <c r="E49" s="108"/>
      <c r="F49" s="280"/>
      <c r="G49" s="278"/>
      <c r="H49" s="275"/>
      <c r="I49" s="265"/>
      <c r="J49" s="162"/>
      <c r="K49" s="275"/>
      <c r="L49" s="268"/>
      <c r="M49" s="93"/>
      <c r="N49" s="93"/>
      <c r="O49" s="93"/>
      <c r="P49" s="166" t="b">
        <f>OR(E49='Reference-Qtr1'!$K$9,E49='Reference-Qtr1'!$K$10)</f>
        <v>0</v>
      </c>
      <c r="Q49" s="166" t="b">
        <f>OR(F49='Reference-Qtr1'!$N$9,F49='Reference-Qtr1'!$N$10)</f>
        <v>0</v>
      </c>
      <c r="R49" s="166" t="b">
        <f t="shared" si="0"/>
        <v>0</v>
      </c>
      <c r="S49" s="79"/>
      <c r="T49" s="79"/>
      <c r="U49" s="79"/>
    </row>
    <row r="50" spans="2:21" ht="15.9" customHeight="1" x14ac:dyDescent="0.25">
      <c r="B50" s="110">
        <v>36</v>
      </c>
      <c r="C50" s="107"/>
      <c r="D50" s="109"/>
      <c r="E50" s="108"/>
      <c r="F50" s="280"/>
      <c r="G50" s="278"/>
      <c r="H50" s="275"/>
      <c r="I50" s="265"/>
      <c r="J50" s="162"/>
      <c r="K50" s="275"/>
      <c r="L50" s="268"/>
      <c r="M50" s="93"/>
      <c r="N50" s="93"/>
      <c r="O50" s="93"/>
      <c r="P50" s="166" t="b">
        <f>OR(E50='Reference-Qtr1'!$K$9,E50='Reference-Qtr1'!$K$10)</f>
        <v>0</v>
      </c>
      <c r="Q50" s="166" t="b">
        <f>OR(F50='Reference-Qtr1'!$N$9,F50='Reference-Qtr1'!$N$10)</f>
        <v>0</v>
      </c>
      <c r="R50" s="166" t="b">
        <f t="shared" si="0"/>
        <v>0</v>
      </c>
      <c r="S50" s="79"/>
      <c r="T50" s="79"/>
      <c r="U50" s="79"/>
    </row>
    <row r="51" spans="2:21" ht="15.9" customHeight="1" x14ac:dyDescent="0.25">
      <c r="B51" s="110">
        <v>37</v>
      </c>
      <c r="C51" s="107"/>
      <c r="D51" s="109"/>
      <c r="E51" s="108"/>
      <c r="F51" s="280"/>
      <c r="G51" s="278"/>
      <c r="H51" s="275"/>
      <c r="I51" s="265"/>
      <c r="J51" s="162"/>
      <c r="K51" s="275"/>
      <c r="L51" s="268"/>
      <c r="M51" s="93"/>
      <c r="N51" s="93"/>
      <c r="O51" s="93"/>
      <c r="P51" s="166" t="b">
        <f>OR(E51='Reference-Qtr1'!$K$9,E51='Reference-Qtr1'!$K$10)</f>
        <v>0</v>
      </c>
      <c r="Q51" s="166" t="b">
        <f>OR(F51='Reference-Qtr1'!$N$9,F51='Reference-Qtr1'!$N$10)</f>
        <v>0</v>
      </c>
      <c r="R51" s="166" t="b">
        <f t="shared" si="0"/>
        <v>0</v>
      </c>
      <c r="S51" s="79"/>
      <c r="T51" s="79"/>
      <c r="U51" s="79"/>
    </row>
    <row r="52" spans="2:21" ht="15.9" customHeight="1" x14ac:dyDescent="0.25">
      <c r="B52" s="110">
        <v>38</v>
      </c>
      <c r="C52" s="107"/>
      <c r="D52" s="109"/>
      <c r="E52" s="108"/>
      <c r="F52" s="280"/>
      <c r="G52" s="278"/>
      <c r="H52" s="275"/>
      <c r="I52" s="265"/>
      <c r="J52" s="162"/>
      <c r="K52" s="275"/>
      <c r="L52" s="268"/>
      <c r="M52" s="93"/>
      <c r="N52" s="93"/>
      <c r="O52" s="93"/>
      <c r="P52" s="166" t="b">
        <f>OR(E52='Reference-Qtr1'!$K$9,E52='Reference-Qtr1'!$K$10)</f>
        <v>0</v>
      </c>
      <c r="Q52" s="166" t="b">
        <f>OR(F52='Reference-Qtr1'!$N$9,F52='Reference-Qtr1'!$N$10)</f>
        <v>0</v>
      </c>
      <c r="R52" s="166" t="b">
        <f t="shared" si="0"/>
        <v>0</v>
      </c>
      <c r="S52" s="79"/>
      <c r="T52" s="79"/>
      <c r="U52" s="79"/>
    </row>
    <row r="53" spans="2:21" ht="15.9" customHeight="1" x14ac:dyDescent="0.25">
      <c r="B53" s="110">
        <v>39</v>
      </c>
      <c r="C53" s="107"/>
      <c r="D53" s="109"/>
      <c r="E53" s="108"/>
      <c r="F53" s="280"/>
      <c r="G53" s="278"/>
      <c r="H53" s="275"/>
      <c r="I53" s="265"/>
      <c r="J53" s="162"/>
      <c r="K53" s="275"/>
      <c r="L53" s="268"/>
      <c r="M53" s="93"/>
      <c r="N53" s="93"/>
      <c r="O53" s="93"/>
      <c r="P53" s="166" t="b">
        <f>OR(E53='Reference-Qtr1'!$K$9,E53='Reference-Qtr1'!$K$10)</f>
        <v>0</v>
      </c>
      <c r="Q53" s="166" t="b">
        <f>OR(F53='Reference-Qtr1'!$N$9,F53='Reference-Qtr1'!$N$10)</f>
        <v>0</v>
      </c>
      <c r="R53" s="166" t="b">
        <f t="shared" si="0"/>
        <v>0</v>
      </c>
      <c r="S53" s="79"/>
      <c r="T53" s="79"/>
      <c r="U53" s="79"/>
    </row>
    <row r="54" spans="2:21" ht="15.9" customHeight="1" thickBot="1" x14ac:dyDescent="0.3">
      <c r="B54" s="110">
        <v>40</v>
      </c>
      <c r="C54" s="306"/>
      <c r="D54" s="307"/>
      <c r="E54" s="308"/>
      <c r="F54" s="309"/>
      <c r="G54" s="310"/>
      <c r="H54" s="311"/>
      <c r="I54" s="312"/>
      <c r="J54" s="313"/>
      <c r="K54" s="311"/>
      <c r="L54" s="269"/>
      <c r="M54" s="93"/>
      <c r="N54" s="93"/>
      <c r="O54" s="93"/>
      <c r="P54" s="166" t="b">
        <f>OR(E54='Reference-Qtr1'!$K$9,E54='Reference-Qtr1'!$K$10)</f>
        <v>0</v>
      </c>
      <c r="Q54" s="166" t="b">
        <f>OR(F54='Reference-Qtr1'!$N$9,F54='Reference-Qtr1'!$N$10)</f>
        <v>0</v>
      </c>
      <c r="R54" s="166" t="b">
        <f t="shared" si="0"/>
        <v>0</v>
      </c>
      <c r="S54" s="79"/>
      <c r="T54" s="79"/>
      <c r="U54" s="79"/>
    </row>
    <row r="55" spans="2:21" ht="15.9" customHeight="1" x14ac:dyDescent="0.25">
      <c r="B55" s="106">
        <v>41</v>
      </c>
      <c r="C55" s="111"/>
      <c r="D55" s="113"/>
      <c r="E55" s="112"/>
      <c r="F55" s="281"/>
      <c r="G55" s="279"/>
      <c r="H55" s="276"/>
      <c r="I55" s="266"/>
      <c r="J55" s="163"/>
      <c r="K55" s="276"/>
      <c r="L55" s="270"/>
      <c r="M55" s="93"/>
      <c r="N55" s="93"/>
      <c r="O55" s="93"/>
      <c r="P55" s="166" t="b">
        <f>OR(E55='Reference-Qtr1'!$K$9,E55='Reference-Qtr1'!$K$10)</f>
        <v>0</v>
      </c>
      <c r="Q55" s="166" t="b">
        <f>OR(F55='Reference-Qtr1'!$N$9,F55='Reference-Qtr1'!$N$10)</f>
        <v>0</v>
      </c>
      <c r="R55" s="166" t="b">
        <f t="shared" si="0"/>
        <v>0</v>
      </c>
      <c r="S55" s="79"/>
      <c r="T55" s="79"/>
      <c r="U55" s="79"/>
    </row>
    <row r="56" spans="2:21" ht="15.9" customHeight="1" x14ac:dyDescent="0.25">
      <c r="B56" s="110">
        <v>42</v>
      </c>
      <c r="C56" s="107"/>
      <c r="D56" s="109"/>
      <c r="E56" s="108"/>
      <c r="F56" s="280"/>
      <c r="G56" s="278"/>
      <c r="H56" s="275"/>
      <c r="I56" s="265"/>
      <c r="J56" s="162"/>
      <c r="K56" s="275"/>
      <c r="L56" s="268"/>
      <c r="M56" s="93"/>
      <c r="N56" s="93"/>
      <c r="O56" s="93"/>
      <c r="P56" s="166" t="b">
        <f>OR(E56='Reference-Qtr1'!$K$9,E56='Reference-Qtr1'!$K$10)</f>
        <v>0</v>
      </c>
      <c r="Q56" s="166" t="b">
        <f>OR(F56='Reference-Qtr1'!$N$9,F56='Reference-Qtr1'!$N$10)</f>
        <v>0</v>
      </c>
      <c r="R56" s="166" t="b">
        <f t="shared" si="0"/>
        <v>0</v>
      </c>
      <c r="S56" s="79"/>
      <c r="T56" s="79"/>
      <c r="U56" s="79"/>
    </row>
    <row r="57" spans="2:21" ht="15.9" customHeight="1" x14ac:dyDescent="0.25">
      <c r="B57" s="110">
        <v>43</v>
      </c>
      <c r="C57" s="107"/>
      <c r="D57" s="109"/>
      <c r="E57" s="108"/>
      <c r="F57" s="280"/>
      <c r="G57" s="278"/>
      <c r="H57" s="275"/>
      <c r="I57" s="265"/>
      <c r="J57" s="162"/>
      <c r="K57" s="275"/>
      <c r="L57" s="268"/>
      <c r="M57" s="93"/>
      <c r="N57" s="93"/>
      <c r="O57" s="93"/>
      <c r="P57" s="166" t="b">
        <f>OR(E57='Reference-Qtr1'!$K$9,E57='Reference-Qtr1'!$K$10)</f>
        <v>0</v>
      </c>
      <c r="Q57" s="166" t="b">
        <f>OR(F57='Reference-Qtr1'!$N$9,F57='Reference-Qtr1'!$N$10)</f>
        <v>0</v>
      </c>
      <c r="R57" s="166" t="b">
        <f t="shared" si="0"/>
        <v>0</v>
      </c>
      <c r="S57" s="79"/>
      <c r="T57" s="79"/>
      <c r="U57" s="79"/>
    </row>
    <row r="58" spans="2:21" ht="15.9" customHeight="1" x14ac:dyDescent="0.25">
      <c r="B58" s="110">
        <v>44</v>
      </c>
      <c r="C58" s="107"/>
      <c r="D58" s="109"/>
      <c r="E58" s="108"/>
      <c r="F58" s="280"/>
      <c r="G58" s="278"/>
      <c r="H58" s="275"/>
      <c r="I58" s="265"/>
      <c r="J58" s="162"/>
      <c r="K58" s="275"/>
      <c r="L58" s="268"/>
      <c r="M58" s="93"/>
      <c r="N58" s="93"/>
      <c r="O58" s="93"/>
      <c r="P58" s="166" t="b">
        <f>OR(E58='Reference-Qtr1'!$K$9,E58='Reference-Qtr1'!$K$10)</f>
        <v>0</v>
      </c>
      <c r="Q58" s="166" t="b">
        <f>OR(F58='Reference-Qtr1'!$N$9,F58='Reference-Qtr1'!$N$10)</f>
        <v>0</v>
      </c>
      <c r="R58" s="166" t="b">
        <f t="shared" si="0"/>
        <v>0</v>
      </c>
      <c r="S58" s="79"/>
      <c r="T58" s="79"/>
      <c r="U58" s="79"/>
    </row>
    <row r="59" spans="2:21" ht="15.9" customHeight="1" x14ac:dyDescent="0.25">
      <c r="B59" s="110">
        <v>45</v>
      </c>
      <c r="C59" s="107"/>
      <c r="D59" s="109"/>
      <c r="E59" s="108"/>
      <c r="F59" s="280"/>
      <c r="G59" s="278"/>
      <c r="H59" s="275"/>
      <c r="I59" s="265"/>
      <c r="J59" s="162"/>
      <c r="K59" s="275"/>
      <c r="L59" s="268"/>
      <c r="M59" s="93"/>
      <c r="N59" s="93"/>
      <c r="O59" s="93"/>
      <c r="P59" s="166" t="b">
        <f>OR(E59='Reference-Qtr1'!$K$9,E59='Reference-Qtr1'!$K$10)</f>
        <v>0</v>
      </c>
      <c r="Q59" s="166" t="b">
        <f>OR(F59='Reference-Qtr1'!$N$9,F59='Reference-Qtr1'!$N$10)</f>
        <v>0</v>
      </c>
      <c r="R59" s="166" t="b">
        <f t="shared" si="0"/>
        <v>0</v>
      </c>
      <c r="S59" s="79"/>
      <c r="T59" s="79"/>
      <c r="U59" s="79"/>
    </row>
    <row r="60" spans="2:21" ht="15.9" customHeight="1" x14ac:dyDescent="0.25">
      <c r="B60" s="110">
        <v>46</v>
      </c>
      <c r="C60" s="107"/>
      <c r="D60" s="109"/>
      <c r="E60" s="108"/>
      <c r="F60" s="280"/>
      <c r="G60" s="278"/>
      <c r="H60" s="275"/>
      <c r="I60" s="265"/>
      <c r="J60" s="162"/>
      <c r="K60" s="275"/>
      <c r="L60" s="268"/>
      <c r="M60" s="93"/>
      <c r="N60" s="93"/>
      <c r="O60" s="93"/>
      <c r="P60" s="166" t="b">
        <f>OR(E60='Reference-Qtr1'!$K$9,E60='Reference-Qtr1'!$K$10)</f>
        <v>0</v>
      </c>
      <c r="Q60" s="166" t="b">
        <f>OR(F60='Reference-Qtr1'!$N$9,F60='Reference-Qtr1'!$N$10)</f>
        <v>0</v>
      </c>
      <c r="R60" s="166" t="b">
        <f t="shared" si="0"/>
        <v>0</v>
      </c>
      <c r="S60" s="79"/>
      <c r="T60" s="79"/>
      <c r="U60" s="79"/>
    </row>
    <row r="61" spans="2:21" ht="15.9" customHeight="1" x14ac:dyDescent="0.25">
      <c r="B61" s="110">
        <v>47</v>
      </c>
      <c r="C61" s="107"/>
      <c r="D61" s="109"/>
      <c r="E61" s="108"/>
      <c r="F61" s="280"/>
      <c r="G61" s="278"/>
      <c r="H61" s="275"/>
      <c r="I61" s="265"/>
      <c r="J61" s="162"/>
      <c r="K61" s="275"/>
      <c r="L61" s="268"/>
      <c r="M61" s="93"/>
      <c r="N61" s="93"/>
      <c r="O61" s="93"/>
      <c r="P61" s="166" t="b">
        <f>OR(E61='Reference-Qtr1'!$K$9,E61='Reference-Qtr1'!$K$10)</f>
        <v>0</v>
      </c>
      <c r="Q61" s="166" t="b">
        <f>OR(F61='Reference-Qtr1'!$N$9,F61='Reference-Qtr1'!$N$10)</f>
        <v>0</v>
      </c>
      <c r="R61" s="166" t="b">
        <f t="shared" si="0"/>
        <v>0</v>
      </c>
      <c r="S61" s="79"/>
      <c r="T61" s="79"/>
      <c r="U61" s="79"/>
    </row>
    <row r="62" spans="2:21" ht="15.9" customHeight="1" x14ac:dyDescent="0.25">
      <c r="B62" s="110">
        <v>48</v>
      </c>
      <c r="C62" s="107"/>
      <c r="D62" s="109"/>
      <c r="E62" s="108"/>
      <c r="F62" s="280"/>
      <c r="G62" s="278"/>
      <c r="H62" s="275"/>
      <c r="I62" s="265"/>
      <c r="J62" s="162"/>
      <c r="K62" s="275"/>
      <c r="L62" s="268"/>
      <c r="M62" s="93"/>
      <c r="N62" s="93"/>
      <c r="O62" s="93"/>
      <c r="P62" s="166" t="b">
        <f>OR(E62='Reference-Qtr1'!$K$9,E62='Reference-Qtr1'!$K$10)</f>
        <v>0</v>
      </c>
      <c r="Q62" s="166" t="b">
        <f>OR(F62='Reference-Qtr1'!$N$9,F62='Reference-Qtr1'!$N$10)</f>
        <v>0</v>
      </c>
      <c r="R62" s="166" t="b">
        <f t="shared" si="0"/>
        <v>0</v>
      </c>
      <c r="S62" s="79"/>
      <c r="T62" s="79"/>
      <c r="U62" s="79"/>
    </row>
    <row r="63" spans="2:21" ht="15.9" customHeight="1" x14ac:dyDescent="0.25">
      <c r="B63" s="110">
        <v>49</v>
      </c>
      <c r="C63" s="107"/>
      <c r="D63" s="109"/>
      <c r="E63" s="108"/>
      <c r="F63" s="280"/>
      <c r="G63" s="278"/>
      <c r="H63" s="275"/>
      <c r="I63" s="265"/>
      <c r="J63" s="162"/>
      <c r="K63" s="275"/>
      <c r="L63" s="268"/>
      <c r="M63" s="93"/>
      <c r="N63" s="93"/>
      <c r="O63" s="93"/>
      <c r="P63" s="166" t="b">
        <f>OR(E63='Reference-Qtr1'!$K$9,E63='Reference-Qtr1'!$K$10)</f>
        <v>0</v>
      </c>
      <c r="Q63" s="166" t="b">
        <f>OR(F63='Reference-Qtr1'!$N$9,F63='Reference-Qtr1'!$N$10)</f>
        <v>0</v>
      </c>
      <c r="R63" s="166" t="b">
        <f t="shared" si="0"/>
        <v>0</v>
      </c>
      <c r="S63" s="79"/>
      <c r="T63" s="79"/>
      <c r="U63" s="79"/>
    </row>
    <row r="64" spans="2:21" ht="15.9" customHeight="1" thickBot="1" x14ac:dyDescent="0.3">
      <c r="B64" s="110">
        <v>50</v>
      </c>
      <c r="C64" s="306"/>
      <c r="D64" s="307"/>
      <c r="E64" s="308"/>
      <c r="F64" s="309"/>
      <c r="G64" s="310"/>
      <c r="H64" s="311"/>
      <c r="I64" s="312"/>
      <c r="J64" s="313"/>
      <c r="K64" s="311"/>
      <c r="L64" s="269"/>
      <c r="M64" s="93"/>
      <c r="N64" s="93"/>
      <c r="O64" s="93"/>
      <c r="P64" s="166" t="b">
        <f>OR(E64='Reference-Qtr1'!$K$9,E64='Reference-Qtr1'!$K$10)</f>
        <v>0</v>
      </c>
      <c r="Q64" s="166" t="b">
        <f>OR(F64='Reference-Qtr1'!$N$9,F64='Reference-Qtr1'!$N$10)</f>
        <v>0</v>
      </c>
      <c r="R64" s="166" t="b">
        <f t="shared" si="0"/>
        <v>0</v>
      </c>
      <c r="S64" s="79"/>
      <c r="T64" s="79"/>
      <c r="U64" s="79"/>
    </row>
    <row r="65" spans="2:21" ht="15.9" customHeight="1" x14ac:dyDescent="0.25">
      <c r="B65" s="106">
        <v>51</v>
      </c>
      <c r="C65" s="111"/>
      <c r="D65" s="113"/>
      <c r="E65" s="112"/>
      <c r="F65" s="281"/>
      <c r="G65" s="279"/>
      <c r="H65" s="276"/>
      <c r="I65" s="266"/>
      <c r="J65" s="163"/>
      <c r="K65" s="276"/>
      <c r="L65" s="270"/>
      <c r="M65" s="93"/>
      <c r="N65" s="93"/>
      <c r="O65" s="93"/>
      <c r="P65" s="166" t="b">
        <f>OR(E65='Reference-Qtr1'!$K$9,E65='Reference-Qtr1'!$K$10)</f>
        <v>0</v>
      </c>
      <c r="Q65" s="166" t="b">
        <f>OR(F65='Reference-Qtr1'!$N$9,F65='Reference-Qtr1'!$N$10)</f>
        <v>0</v>
      </c>
      <c r="R65" s="166" t="b">
        <f t="shared" si="0"/>
        <v>0</v>
      </c>
      <c r="S65" s="79"/>
      <c r="T65" s="79"/>
      <c r="U65" s="79"/>
    </row>
    <row r="66" spans="2:21" ht="15.9" customHeight="1" x14ac:dyDescent="0.25">
      <c r="B66" s="110">
        <v>52</v>
      </c>
      <c r="C66" s="107"/>
      <c r="D66" s="109"/>
      <c r="E66" s="108"/>
      <c r="F66" s="280"/>
      <c r="G66" s="278"/>
      <c r="H66" s="275"/>
      <c r="I66" s="265"/>
      <c r="J66" s="162"/>
      <c r="K66" s="275"/>
      <c r="L66" s="268"/>
      <c r="M66" s="93"/>
      <c r="N66" s="93"/>
      <c r="O66" s="93"/>
      <c r="P66" s="166" t="b">
        <f>OR(E66='Reference-Qtr1'!$K$9,E66='Reference-Qtr1'!$K$10)</f>
        <v>0</v>
      </c>
      <c r="Q66" s="166" t="b">
        <f>OR(F66='Reference-Qtr1'!$N$9,F66='Reference-Qtr1'!$N$10)</f>
        <v>0</v>
      </c>
      <c r="R66" s="166" t="b">
        <f t="shared" si="0"/>
        <v>0</v>
      </c>
      <c r="S66" s="79"/>
      <c r="T66" s="79"/>
      <c r="U66" s="79"/>
    </row>
    <row r="67" spans="2:21" ht="15.9" customHeight="1" x14ac:dyDescent="0.25">
      <c r="B67" s="110">
        <v>53</v>
      </c>
      <c r="C67" s="107"/>
      <c r="D67" s="109"/>
      <c r="E67" s="108"/>
      <c r="F67" s="280"/>
      <c r="G67" s="278"/>
      <c r="H67" s="275"/>
      <c r="I67" s="265"/>
      <c r="J67" s="162"/>
      <c r="K67" s="275"/>
      <c r="L67" s="268"/>
      <c r="M67" s="93"/>
      <c r="N67" s="93"/>
      <c r="O67" s="93"/>
      <c r="P67" s="166" t="b">
        <f>OR(E67='Reference-Qtr1'!$K$9,E67='Reference-Qtr1'!$K$10)</f>
        <v>0</v>
      </c>
      <c r="Q67" s="166" t="b">
        <f>OR(F67='Reference-Qtr1'!$N$9,F67='Reference-Qtr1'!$N$10)</f>
        <v>0</v>
      </c>
      <c r="R67" s="166" t="b">
        <f t="shared" si="0"/>
        <v>0</v>
      </c>
      <c r="S67" s="79"/>
      <c r="T67" s="79"/>
      <c r="U67" s="79"/>
    </row>
    <row r="68" spans="2:21" ht="15.9" customHeight="1" x14ac:dyDescent="0.25">
      <c r="B68" s="110">
        <v>54</v>
      </c>
      <c r="C68" s="107"/>
      <c r="D68" s="109"/>
      <c r="E68" s="108"/>
      <c r="F68" s="280"/>
      <c r="G68" s="278"/>
      <c r="H68" s="275"/>
      <c r="I68" s="265"/>
      <c r="J68" s="162"/>
      <c r="K68" s="275"/>
      <c r="L68" s="268"/>
      <c r="M68" s="93"/>
      <c r="N68" s="93"/>
      <c r="O68" s="93"/>
      <c r="P68" s="166" t="b">
        <f>OR(E68='Reference-Qtr1'!$K$9,E68='Reference-Qtr1'!$K$10)</f>
        <v>0</v>
      </c>
      <c r="Q68" s="166" t="b">
        <f>OR(F68='Reference-Qtr1'!$N$9,F68='Reference-Qtr1'!$N$10)</f>
        <v>0</v>
      </c>
      <c r="R68" s="166" t="b">
        <f t="shared" si="0"/>
        <v>0</v>
      </c>
      <c r="S68" s="79"/>
      <c r="T68" s="79"/>
      <c r="U68" s="79"/>
    </row>
    <row r="69" spans="2:21" ht="15.9" customHeight="1" x14ac:dyDescent="0.25">
      <c r="B69" s="110">
        <v>55</v>
      </c>
      <c r="C69" s="107"/>
      <c r="D69" s="109"/>
      <c r="E69" s="108"/>
      <c r="F69" s="280"/>
      <c r="G69" s="278"/>
      <c r="H69" s="275"/>
      <c r="I69" s="265"/>
      <c r="J69" s="162"/>
      <c r="K69" s="275"/>
      <c r="L69" s="268"/>
      <c r="M69" s="93"/>
      <c r="N69" s="93"/>
      <c r="O69" s="93"/>
      <c r="P69" s="166" t="b">
        <f>OR(E69='Reference-Qtr1'!$K$9,E69='Reference-Qtr1'!$K$10)</f>
        <v>0</v>
      </c>
      <c r="Q69" s="166" t="b">
        <f>OR(F69='Reference-Qtr1'!$N$9,F69='Reference-Qtr1'!$N$10)</f>
        <v>0</v>
      </c>
      <c r="R69" s="166" t="b">
        <f t="shared" si="0"/>
        <v>0</v>
      </c>
      <c r="S69" s="79"/>
      <c r="T69" s="79"/>
      <c r="U69" s="79"/>
    </row>
    <row r="70" spans="2:21" ht="15.9" customHeight="1" x14ac:dyDescent="0.25">
      <c r="B70" s="110">
        <v>56</v>
      </c>
      <c r="C70" s="107"/>
      <c r="D70" s="109"/>
      <c r="E70" s="108"/>
      <c r="F70" s="280"/>
      <c r="G70" s="278"/>
      <c r="H70" s="275"/>
      <c r="I70" s="265"/>
      <c r="J70" s="162"/>
      <c r="K70" s="275"/>
      <c r="L70" s="268"/>
      <c r="M70" s="93"/>
      <c r="N70" s="93"/>
      <c r="O70" s="93"/>
      <c r="P70" s="166" t="b">
        <f>OR(E70='Reference-Qtr1'!$K$9,E70='Reference-Qtr1'!$K$10)</f>
        <v>0</v>
      </c>
      <c r="Q70" s="166" t="b">
        <f>OR(F70='Reference-Qtr1'!$N$9,F70='Reference-Qtr1'!$N$10)</f>
        <v>0</v>
      </c>
      <c r="R70" s="166" t="b">
        <f t="shared" si="0"/>
        <v>0</v>
      </c>
      <c r="S70" s="79"/>
      <c r="T70" s="79"/>
      <c r="U70" s="79"/>
    </row>
    <row r="71" spans="2:21" ht="15.9" customHeight="1" x14ac:dyDescent="0.25">
      <c r="B71" s="110">
        <v>57</v>
      </c>
      <c r="C71" s="107"/>
      <c r="D71" s="109"/>
      <c r="E71" s="108"/>
      <c r="F71" s="280"/>
      <c r="G71" s="278"/>
      <c r="H71" s="275"/>
      <c r="I71" s="265"/>
      <c r="J71" s="162"/>
      <c r="K71" s="275"/>
      <c r="L71" s="268"/>
      <c r="M71" s="93"/>
      <c r="N71" s="93"/>
      <c r="O71" s="93"/>
      <c r="P71" s="166" t="b">
        <f>OR(E71='Reference-Qtr1'!$K$9,E71='Reference-Qtr1'!$K$10)</f>
        <v>0</v>
      </c>
      <c r="Q71" s="166" t="b">
        <f>OR(F71='Reference-Qtr1'!$N$9,F71='Reference-Qtr1'!$N$10)</f>
        <v>0</v>
      </c>
      <c r="R71" s="166" t="b">
        <f t="shared" si="0"/>
        <v>0</v>
      </c>
      <c r="S71" s="79"/>
      <c r="T71" s="79"/>
      <c r="U71" s="79"/>
    </row>
    <row r="72" spans="2:21" ht="15.9" customHeight="1" x14ac:dyDescent="0.25">
      <c r="B72" s="110">
        <v>58</v>
      </c>
      <c r="C72" s="107"/>
      <c r="D72" s="109"/>
      <c r="E72" s="108"/>
      <c r="F72" s="280"/>
      <c r="G72" s="278"/>
      <c r="H72" s="275"/>
      <c r="I72" s="265"/>
      <c r="J72" s="162"/>
      <c r="K72" s="275"/>
      <c r="L72" s="268"/>
      <c r="M72" s="93"/>
      <c r="N72" s="93"/>
      <c r="O72" s="93"/>
      <c r="P72" s="166" t="b">
        <f>OR(E72='Reference-Qtr1'!$K$9,E72='Reference-Qtr1'!$K$10)</f>
        <v>0</v>
      </c>
      <c r="Q72" s="166" t="b">
        <f>OR(F72='Reference-Qtr1'!$N$9,F72='Reference-Qtr1'!$N$10)</f>
        <v>0</v>
      </c>
      <c r="R72" s="166" t="b">
        <f t="shared" si="0"/>
        <v>0</v>
      </c>
      <c r="S72" s="79"/>
      <c r="T72" s="79"/>
      <c r="U72" s="79"/>
    </row>
    <row r="73" spans="2:21" ht="15.9" customHeight="1" x14ac:dyDescent="0.25">
      <c r="B73" s="110">
        <v>59</v>
      </c>
      <c r="C73" s="107"/>
      <c r="D73" s="109"/>
      <c r="E73" s="108"/>
      <c r="F73" s="280"/>
      <c r="G73" s="278"/>
      <c r="H73" s="275"/>
      <c r="I73" s="265"/>
      <c r="J73" s="162"/>
      <c r="K73" s="275"/>
      <c r="L73" s="268"/>
      <c r="M73" s="93"/>
      <c r="N73" s="93"/>
      <c r="O73" s="93"/>
      <c r="P73" s="166" t="b">
        <f>OR(E73='Reference-Qtr1'!$K$9,E73='Reference-Qtr1'!$K$10)</f>
        <v>0</v>
      </c>
      <c r="Q73" s="166" t="b">
        <f>OR(F73='Reference-Qtr1'!$N$9,F73='Reference-Qtr1'!$N$10)</f>
        <v>0</v>
      </c>
      <c r="R73" s="166" t="b">
        <f t="shared" si="0"/>
        <v>0</v>
      </c>
      <c r="S73" s="79"/>
      <c r="T73" s="79"/>
      <c r="U73" s="79"/>
    </row>
    <row r="74" spans="2:21" ht="15.9" customHeight="1" thickBot="1" x14ac:dyDescent="0.3">
      <c r="B74" s="110">
        <v>60</v>
      </c>
      <c r="C74" s="306"/>
      <c r="D74" s="307"/>
      <c r="E74" s="308"/>
      <c r="F74" s="309"/>
      <c r="G74" s="310"/>
      <c r="H74" s="311"/>
      <c r="I74" s="312"/>
      <c r="J74" s="313"/>
      <c r="K74" s="311"/>
      <c r="L74" s="269"/>
      <c r="M74" s="93"/>
      <c r="N74" s="93"/>
      <c r="O74" s="93"/>
      <c r="P74" s="166" t="b">
        <f>OR(E74='Reference-Qtr1'!$K$9,E74='Reference-Qtr1'!$K$10)</f>
        <v>0</v>
      </c>
      <c r="Q74" s="166" t="b">
        <f>OR(F74='Reference-Qtr1'!$N$9,F74='Reference-Qtr1'!$N$10)</f>
        <v>0</v>
      </c>
      <c r="R74" s="166" t="b">
        <f t="shared" si="0"/>
        <v>0</v>
      </c>
      <c r="S74" s="79"/>
      <c r="T74" s="79"/>
      <c r="U74" s="79"/>
    </row>
    <row r="75" spans="2:21" ht="15.9" customHeight="1" x14ac:dyDescent="0.25">
      <c r="B75" s="106">
        <v>61</v>
      </c>
      <c r="C75" s="111"/>
      <c r="D75" s="113"/>
      <c r="E75" s="112"/>
      <c r="F75" s="281"/>
      <c r="G75" s="279"/>
      <c r="H75" s="276"/>
      <c r="I75" s="266"/>
      <c r="J75" s="163"/>
      <c r="K75" s="276"/>
      <c r="L75" s="270"/>
      <c r="M75" s="93"/>
      <c r="N75" s="93"/>
      <c r="O75" s="93"/>
      <c r="P75" s="166" t="b">
        <f>OR(E75='Reference-Qtr1'!$K$9,E75='Reference-Qtr1'!$K$10)</f>
        <v>0</v>
      </c>
      <c r="Q75" s="166" t="b">
        <f>OR(F75='Reference-Qtr1'!$N$9,F75='Reference-Qtr1'!$N$10)</f>
        <v>0</v>
      </c>
      <c r="R75" s="166" t="b">
        <f t="shared" si="0"/>
        <v>0</v>
      </c>
      <c r="S75" s="79"/>
      <c r="T75" s="79"/>
      <c r="U75" s="79"/>
    </row>
    <row r="76" spans="2:21" ht="15.9" customHeight="1" x14ac:dyDescent="0.25">
      <c r="B76" s="110">
        <v>62</v>
      </c>
      <c r="C76" s="107"/>
      <c r="D76" s="109"/>
      <c r="E76" s="108"/>
      <c r="F76" s="280"/>
      <c r="G76" s="278"/>
      <c r="H76" s="275"/>
      <c r="I76" s="265"/>
      <c r="J76" s="162"/>
      <c r="K76" s="275"/>
      <c r="L76" s="268"/>
      <c r="M76" s="93"/>
      <c r="N76" s="93"/>
      <c r="O76" s="93"/>
      <c r="P76" s="166" t="b">
        <f>OR(E76='Reference-Qtr1'!$K$9,E76='Reference-Qtr1'!$K$10)</f>
        <v>0</v>
      </c>
      <c r="Q76" s="166" t="b">
        <f>OR(F76='Reference-Qtr1'!$N$9,F76='Reference-Qtr1'!$N$10)</f>
        <v>0</v>
      </c>
      <c r="R76" s="166" t="b">
        <f t="shared" si="0"/>
        <v>0</v>
      </c>
      <c r="S76" s="79"/>
      <c r="T76" s="79"/>
      <c r="U76" s="79"/>
    </row>
    <row r="77" spans="2:21" ht="15.9" customHeight="1" x14ac:dyDescent="0.25">
      <c r="B77" s="110">
        <v>63</v>
      </c>
      <c r="C77" s="107"/>
      <c r="D77" s="109"/>
      <c r="E77" s="108"/>
      <c r="F77" s="280"/>
      <c r="G77" s="278"/>
      <c r="H77" s="275"/>
      <c r="I77" s="265"/>
      <c r="J77" s="162"/>
      <c r="K77" s="275"/>
      <c r="L77" s="268"/>
      <c r="M77" s="93"/>
      <c r="N77" s="93"/>
      <c r="O77" s="93"/>
      <c r="P77" s="166" t="b">
        <f>OR(E77='Reference-Qtr1'!$K$9,E77='Reference-Qtr1'!$K$10)</f>
        <v>0</v>
      </c>
      <c r="Q77" s="166" t="b">
        <f>OR(F77='Reference-Qtr1'!$N$9,F77='Reference-Qtr1'!$N$10)</f>
        <v>0</v>
      </c>
      <c r="R77" s="166" t="b">
        <f t="shared" si="0"/>
        <v>0</v>
      </c>
      <c r="S77" s="79"/>
      <c r="T77" s="79"/>
      <c r="U77" s="79"/>
    </row>
    <row r="78" spans="2:21" ht="15.9" customHeight="1" x14ac:dyDescent="0.25">
      <c r="B78" s="110">
        <v>64</v>
      </c>
      <c r="C78" s="107"/>
      <c r="D78" s="109"/>
      <c r="E78" s="108"/>
      <c r="F78" s="280"/>
      <c r="G78" s="278"/>
      <c r="H78" s="275"/>
      <c r="I78" s="265"/>
      <c r="J78" s="162"/>
      <c r="K78" s="275"/>
      <c r="L78" s="268"/>
      <c r="M78" s="93"/>
      <c r="N78" s="93"/>
      <c r="O78" s="93"/>
      <c r="P78" s="166" t="b">
        <f>OR(E78='Reference-Qtr1'!$K$9,E78='Reference-Qtr1'!$K$10)</f>
        <v>0</v>
      </c>
      <c r="Q78" s="166" t="b">
        <f>OR(F78='Reference-Qtr1'!$N$9,F78='Reference-Qtr1'!$N$10)</f>
        <v>0</v>
      </c>
      <c r="R78" s="166" t="b">
        <f t="shared" si="0"/>
        <v>0</v>
      </c>
      <c r="S78" s="79"/>
      <c r="T78" s="79"/>
      <c r="U78" s="79"/>
    </row>
    <row r="79" spans="2:21" ht="15.9" customHeight="1" x14ac:dyDescent="0.25">
      <c r="B79" s="110">
        <v>65</v>
      </c>
      <c r="C79" s="107"/>
      <c r="D79" s="109"/>
      <c r="E79" s="108"/>
      <c r="F79" s="280"/>
      <c r="G79" s="278"/>
      <c r="H79" s="275"/>
      <c r="I79" s="265"/>
      <c r="J79" s="162"/>
      <c r="K79" s="275"/>
      <c r="L79" s="268"/>
      <c r="M79" s="93"/>
      <c r="N79" s="93"/>
      <c r="O79" s="93"/>
      <c r="P79" s="166" t="b">
        <f>OR(E79='Reference-Qtr1'!$K$9,E79='Reference-Qtr1'!$K$10)</f>
        <v>0</v>
      </c>
      <c r="Q79" s="166" t="b">
        <f>OR(F79='Reference-Qtr1'!$N$9,F79='Reference-Qtr1'!$N$10)</f>
        <v>0</v>
      </c>
      <c r="R79" s="166" t="b">
        <f t="shared" si="0"/>
        <v>0</v>
      </c>
      <c r="S79" s="79"/>
      <c r="T79" s="79"/>
      <c r="U79" s="79"/>
    </row>
    <row r="80" spans="2:21" ht="15.9" customHeight="1" x14ac:dyDescent="0.25">
      <c r="B80" s="110">
        <v>66</v>
      </c>
      <c r="C80" s="107"/>
      <c r="D80" s="109"/>
      <c r="E80" s="108"/>
      <c r="F80" s="280"/>
      <c r="G80" s="278"/>
      <c r="H80" s="275"/>
      <c r="I80" s="265"/>
      <c r="J80" s="162"/>
      <c r="K80" s="275"/>
      <c r="L80" s="268"/>
      <c r="M80" s="93"/>
      <c r="N80" s="93"/>
      <c r="O80" s="93"/>
      <c r="P80" s="166" t="b">
        <f>OR(E80='Reference-Qtr1'!$K$9,E80='Reference-Qtr1'!$K$10)</f>
        <v>0</v>
      </c>
      <c r="Q80" s="166" t="b">
        <f>OR(F80='Reference-Qtr1'!$N$9,F80='Reference-Qtr1'!$N$10)</f>
        <v>0</v>
      </c>
      <c r="R80" s="166" t="b">
        <f t="shared" ref="R80:R114" si="1">B80&gt;$C$9</f>
        <v>0</v>
      </c>
      <c r="S80" s="79"/>
      <c r="T80" s="79"/>
      <c r="U80" s="79"/>
    </row>
    <row r="81" spans="2:21" ht="15.9" customHeight="1" x14ac:dyDescent="0.25">
      <c r="B81" s="110">
        <v>67</v>
      </c>
      <c r="C81" s="107"/>
      <c r="D81" s="109"/>
      <c r="E81" s="108"/>
      <c r="F81" s="280"/>
      <c r="G81" s="278"/>
      <c r="H81" s="275"/>
      <c r="I81" s="265"/>
      <c r="J81" s="162"/>
      <c r="K81" s="275"/>
      <c r="L81" s="268"/>
      <c r="M81" s="93"/>
      <c r="N81" s="93"/>
      <c r="O81" s="93"/>
      <c r="P81" s="166" t="b">
        <f>OR(E81='Reference-Qtr1'!$K$9,E81='Reference-Qtr1'!$K$10)</f>
        <v>0</v>
      </c>
      <c r="Q81" s="166" t="b">
        <f>OR(F81='Reference-Qtr1'!$N$9,F81='Reference-Qtr1'!$N$10)</f>
        <v>0</v>
      </c>
      <c r="R81" s="166" t="b">
        <f t="shared" si="1"/>
        <v>0</v>
      </c>
      <c r="S81" s="79"/>
      <c r="T81" s="79"/>
      <c r="U81" s="79"/>
    </row>
    <row r="82" spans="2:21" ht="15.9" customHeight="1" x14ac:dyDescent="0.25">
      <c r="B82" s="110">
        <v>68</v>
      </c>
      <c r="C82" s="107"/>
      <c r="D82" s="109"/>
      <c r="E82" s="108"/>
      <c r="F82" s="280"/>
      <c r="G82" s="278"/>
      <c r="H82" s="275"/>
      <c r="I82" s="265"/>
      <c r="J82" s="162"/>
      <c r="K82" s="275"/>
      <c r="L82" s="268"/>
      <c r="M82" s="93"/>
      <c r="N82" s="93"/>
      <c r="O82" s="93"/>
      <c r="P82" s="166" t="b">
        <f>OR(E82='Reference-Qtr1'!$K$9,E82='Reference-Qtr1'!$K$10)</f>
        <v>0</v>
      </c>
      <c r="Q82" s="166" t="b">
        <f>OR(F82='Reference-Qtr1'!$N$9,F82='Reference-Qtr1'!$N$10)</f>
        <v>0</v>
      </c>
      <c r="R82" s="166" t="b">
        <f t="shared" si="1"/>
        <v>0</v>
      </c>
      <c r="S82" s="79"/>
      <c r="T82" s="79"/>
      <c r="U82" s="79"/>
    </row>
    <row r="83" spans="2:21" ht="15.9" customHeight="1" x14ac:dyDescent="0.25">
      <c r="B83" s="110">
        <v>69</v>
      </c>
      <c r="C83" s="107"/>
      <c r="D83" s="109"/>
      <c r="E83" s="108"/>
      <c r="F83" s="280"/>
      <c r="G83" s="278"/>
      <c r="H83" s="275"/>
      <c r="I83" s="265"/>
      <c r="J83" s="162"/>
      <c r="K83" s="275"/>
      <c r="L83" s="268"/>
      <c r="M83" s="93"/>
      <c r="N83" s="93"/>
      <c r="O83" s="93"/>
      <c r="P83" s="166" t="b">
        <f>OR(E83='Reference-Qtr1'!$K$9,E83='Reference-Qtr1'!$K$10)</f>
        <v>0</v>
      </c>
      <c r="Q83" s="166" t="b">
        <f>OR(F83='Reference-Qtr1'!$N$9,F83='Reference-Qtr1'!$N$10)</f>
        <v>0</v>
      </c>
      <c r="R83" s="166" t="b">
        <f t="shared" si="1"/>
        <v>0</v>
      </c>
      <c r="S83" s="79"/>
      <c r="T83" s="79"/>
      <c r="U83" s="79"/>
    </row>
    <row r="84" spans="2:21" ht="15.9" customHeight="1" thickBot="1" x14ac:dyDescent="0.3">
      <c r="B84" s="110">
        <v>70</v>
      </c>
      <c r="C84" s="306"/>
      <c r="D84" s="307"/>
      <c r="E84" s="308"/>
      <c r="F84" s="309"/>
      <c r="G84" s="310"/>
      <c r="H84" s="311"/>
      <c r="I84" s="312"/>
      <c r="J84" s="313"/>
      <c r="K84" s="311"/>
      <c r="L84" s="269"/>
      <c r="M84" s="93"/>
      <c r="N84" s="93"/>
      <c r="O84" s="93"/>
      <c r="P84" s="166" t="b">
        <f>OR(E84='Reference-Qtr1'!$K$9,E84='Reference-Qtr1'!$K$10)</f>
        <v>0</v>
      </c>
      <c r="Q84" s="166" t="b">
        <f>OR(F84='Reference-Qtr1'!$N$9,F84='Reference-Qtr1'!$N$10)</f>
        <v>0</v>
      </c>
      <c r="R84" s="166" t="b">
        <f t="shared" si="1"/>
        <v>0</v>
      </c>
      <c r="S84" s="79"/>
      <c r="T84" s="79"/>
      <c r="U84" s="79"/>
    </row>
    <row r="85" spans="2:21" ht="15.9" customHeight="1" x14ac:dyDescent="0.25">
      <c r="B85" s="106">
        <v>71</v>
      </c>
      <c r="C85" s="111"/>
      <c r="D85" s="113"/>
      <c r="E85" s="112"/>
      <c r="F85" s="281"/>
      <c r="G85" s="279"/>
      <c r="H85" s="276"/>
      <c r="I85" s="266"/>
      <c r="J85" s="163"/>
      <c r="K85" s="276"/>
      <c r="L85" s="270"/>
      <c r="M85" s="93"/>
      <c r="N85" s="93"/>
      <c r="O85" s="93"/>
      <c r="P85" s="166" t="b">
        <f>OR(E85='Reference-Qtr1'!$K$9,E85='Reference-Qtr1'!$K$10)</f>
        <v>0</v>
      </c>
      <c r="Q85" s="166" t="b">
        <f>OR(F85='Reference-Qtr1'!$N$9,F85='Reference-Qtr1'!$N$10)</f>
        <v>0</v>
      </c>
      <c r="R85" s="166" t="b">
        <f t="shared" si="1"/>
        <v>0</v>
      </c>
      <c r="S85" s="79"/>
      <c r="T85" s="79"/>
      <c r="U85" s="79"/>
    </row>
    <row r="86" spans="2:21" ht="15.9" customHeight="1" x14ac:dyDescent="0.25">
      <c r="B86" s="110">
        <v>72</v>
      </c>
      <c r="C86" s="107"/>
      <c r="D86" s="109"/>
      <c r="E86" s="108"/>
      <c r="F86" s="280"/>
      <c r="G86" s="278"/>
      <c r="H86" s="275"/>
      <c r="I86" s="265"/>
      <c r="J86" s="162"/>
      <c r="K86" s="275"/>
      <c r="L86" s="268"/>
      <c r="M86" s="93"/>
      <c r="N86" s="93"/>
      <c r="O86" s="93"/>
      <c r="P86" s="166" t="b">
        <f>OR(E86='Reference-Qtr1'!$K$9,E86='Reference-Qtr1'!$K$10)</f>
        <v>0</v>
      </c>
      <c r="Q86" s="166" t="b">
        <f>OR(F86='Reference-Qtr1'!$N$9,F86='Reference-Qtr1'!$N$10)</f>
        <v>0</v>
      </c>
      <c r="R86" s="166" t="b">
        <f t="shared" si="1"/>
        <v>0</v>
      </c>
      <c r="S86" s="79"/>
      <c r="T86" s="79"/>
      <c r="U86" s="79"/>
    </row>
    <row r="87" spans="2:21" ht="15.9" customHeight="1" x14ac:dyDescent="0.25">
      <c r="B87" s="110">
        <v>73</v>
      </c>
      <c r="C87" s="107"/>
      <c r="D87" s="109"/>
      <c r="E87" s="108"/>
      <c r="F87" s="280"/>
      <c r="G87" s="278"/>
      <c r="H87" s="275"/>
      <c r="I87" s="265"/>
      <c r="J87" s="162"/>
      <c r="K87" s="275"/>
      <c r="L87" s="268"/>
      <c r="M87" s="93"/>
      <c r="N87" s="93"/>
      <c r="O87" s="93"/>
      <c r="P87" s="166" t="b">
        <f>OR(E87='Reference-Qtr1'!$K$9,E87='Reference-Qtr1'!$K$10)</f>
        <v>0</v>
      </c>
      <c r="Q87" s="166" t="b">
        <f>OR(F87='Reference-Qtr1'!$N$9,F87='Reference-Qtr1'!$N$10)</f>
        <v>0</v>
      </c>
      <c r="R87" s="166" t="b">
        <f t="shared" si="1"/>
        <v>0</v>
      </c>
      <c r="S87" s="79"/>
      <c r="T87" s="79"/>
      <c r="U87" s="79"/>
    </row>
    <row r="88" spans="2:21" ht="15.9" customHeight="1" x14ac:dyDescent="0.25">
      <c r="B88" s="110">
        <v>74</v>
      </c>
      <c r="C88" s="107"/>
      <c r="D88" s="109"/>
      <c r="E88" s="108"/>
      <c r="F88" s="280"/>
      <c r="G88" s="278"/>
      <c r="H88" s="275"/>
      <c r="I88" s="265"/>
      <c r="J88" s="162"/>
      <c r="K88" s="275"/>
      <c r="L88" s="268"/>
      <c r="M88" s="93"/>
      <c r="N88" s="93"/>
      <c r="O88" s="93"/>
      <c r="P88" s="166" t="b">
        <f>OR(E88='Reference-Qtr1'!$K$9,E88='Reference-Qtr1'!$K$10)</f>
        <v>0</v>
      </c>
      <c r="Q88" s="166" t="b">
        <f>OR(F88='Reference-Qtr1'!$N$9,F88='Reference-Qtr1'!$N$10)</f>
        <v>0</v>
      </c>
      <c r="R88" s="166" t="b">
        <f t="shared" si="1"/>
        <v>0</v>
      </c>
      <c r="S88" s="79"/>
      <c r="T88" s="79"/>
      <c r="U88" s="79"/>
    </row>
    <row r="89" spans="2:21" ht="15.9" customHeight="1" x14ac:dyDescent="0.25">
      <c r="B89" s="110">
        <v>75</v>
      </c>
      <c r="C89" s="107"/>
      <c r="D89" s="109"/>
      <c r="E89" s="108"/>
      <c r="F89" s="280"/>
      <c r="G89" s="278"/>
      <c r="H89" s="275"/>
      <c r="I89" s="265"/>
      <c r="J89" s="162"/>
      <c r="K89" s="275"/>
      <c r="L89" s="268"/>
      <c r="M89" s="93"/>
      <c r="N89" s="93"/>
      <c r="O89" s="93"/>
      <c r="P89" s="166" t="b">
        <f>OR(E89='Reference-Qtr1'!$K$9,E89='Reference-Qtr1'!$K$10)</f>
        <v>0</v>
      </c>
      <c r="Q89" s="166" t="b">
        <f>OR(F89='Reference-Qtr1'!$N$9,F89='Reference-Qtr1'!$N$10)</f>
        <v>0</v>
      </c>
      <c r="R89" s="166" t="b">
        <f t="shared" si="1"/>
        <v>0</v>
      </c>
      <c r="S89" s="79"/>
      <c r="T89" s="79"/>
      <c r="U89" s="79"/>
    </row>
    <row r="90" spans="2:21" ht="15.9" customHeight="1" x14ac:dyDescent="0.25">
      <c r="B90" s="110">
        <v>76</v>
      </c>
      <c r="C90" s="107"/>
      <c r="D90" s="109"/>
      <c r="E90" s="108"/>
      <c r="F90" s="280"/>
      <c r="G90" s="278"/>
      <c r="H90" s="275"/>
      <c r="I90" s="265"/>
      <c r="J90" s="162"/>
      <c r="K90" s="275"/>
      <c r="L90" s="268"/>
      <c r="M90" s="93"/>
      <c r="N90" s="93"/>
      <c r="O90" s="93"/>
      <c r="P90" s="166" t="b">
        <f>OR(E90='Reference-Qtr1'!$K$9,E90='Reference-Qtr1'!$K$10)</f>
        <v>0</v>
      </c>
      <c r="Q90" s="166" t="b">
        <f>OR(F90='Reference-Qtr1'!$N$9,F90='Reference-Qtr1'!$N$10)</f>
        <v>0</v>
      </c>
      <c r="R90" s="166" t="b">
        <f t="shared" si="1"/>
        <v>0</v>
      </c>
      <c r="S90" s="79"/>
      <c r="T90" s="79"/>
      <c r="U90" s="79"/>
    </row>
    <row r="91" spans="2:21" ht="15.9" customHeight="1" x14ac:dyDescent="0.25">
      <c r="B91" s="110">
        <v>77</v>
      </c>
      <c r="C91" s="107"/>
      <c r="D91" s="109"/>
      <c r="E91" s="108"/>
      <c r="F91" s="280"/>
      <c r="G91" s="278"/>
      <c r="H91" s="275"/>
      <c r="I91" s="265"/>
      <c r="J91" s="162"/>
      <c r="K91" s="275"/>
      <c r="L91" s="268"/>
      <c r="M91" s="93"/>
      <c r="N91" s="93"/>
      <c r="O91" s="93"/>
      <c r="P91" s="166" t="b">
        <f>OR(E91='Reference-Qtr1'!$K$9,E91='Reference-Qtr1'!$K$10)</f>
        <v>0</v>
      </c>
      <c r="Q91" s="166" t="b">
        <f>OR(F91='Reference-Qtr1'!$N$9,F91='Reference-Qtr1'!$N$10)</f>
        <v>0</v>
      </c>
      <c r="R91" s="166" t="b">
        <f t="shared" si="1"/>
        <v>0</v>
      </c>
      <c r="S91" s="79"/>
      <c r="T91" s="79"/>
      <c r="U91" s="79"/>
    </row>
    <row r="92" spans="2:21" ht="15.9" customHeight="1" x14ac:dyDescent="0.25">
      <c r="B92" s="110">
        <v>78</v>
      </c>
      <c r="C92" s="107"/>
      <c r="D92" s="109"/>
      <c r="E92" s="108"/>
      <c r="F92" s="280"/>
      <c r="G92" s="278"/>
      <c r="H92" s="275"/>
      <c r="I92" s="265"/>
      <c r="J92" s="162"/>
      <c r="K92" s="275"/>
      <c r="L92" s="268"/>
      <c r="M92" s="93"/>
      <c r="N92" s="93"/>
      <c r="O92" s="93"/>
      <c r="P92" s="166" t="b">
        <f>OR(E92='Reference-Qtr1'!$K$9,E92='Reference-Qtr1'!$K$10)</f>
        <v>0</v>
      </c>
      <c r="Q92" s="166" t="b">
        <f>OR(F92='Reference-Qtr1'!$N$9,F92='Reference-Qtr1'!$N$10)</f>
        <v>0</v>
      </c>
      <c r="R92" s="166" t="b">
        <f t="shared" si="1"/>
        <v>0</v>
      </c>
      <c r="S92" s="79"/>
      <c r="T92" s="79"/>
      <c r="U92" s="79"/>
    </row>
    <row r="93" spans="2:21" ht="15.9" customHeight="1" x14ac:dyDescent="0.25">
      <c r="B93" s="110">
        <v>79</v>
      </c>
      <c r="C93" s="107"/>
      <c r="D93" s="109"/>
      <c r="E93" s="108"/>
      <c r="F93" s="280"/>
      <c r="G93" s="278"/>
      <c r="H93" s="275"/>
      <c r="I93" s="265"/>
      <c r="J93" s="162"/>
      <c r="K93" s="275"/>
      <c r="L93" s="268"/>
      <c r="M93" s="93"/>
      <c r="N93" s="93"/>
      <c r="O93" s="93"/>
      <c r="P93" s="166" t="b">
        <f>OR(E93='Reference-Qtr1'!$K$9,E93='Reference-Qtr1'!$K$10)</f>
        <v>0</v>
      </c>
      <c r="Q93" s="166" t="b">
        <f>OR(F93='Reference-Qtr1'!$N$9,F93='Reference-Qtr1'!$N$10)</f>
        <v>0</v>
      </c>
      <c r="R93" s="166" t="b">
        <f t="shared" si="1"/>
        <v>0</v>
      </c>
      <c r="S93" s="79"/>
      <c r="T93" s="79"/>
      <c r="U93" s="79"/>
    </row>
    <row r="94" spans="2:21" ht="15.9" customHeight="1" thickBot="1" x14ac:dyDescent="0.3">
      <c r="B94" s="110">
        <v>80</v>
      </c>
      <c r="C94" s="306"/>
      <c r="D94" s="307"/>
      <c r="E94" s="308"/>
      <c r="F94" s="309"/>
      <c r="G94" s="310"/>
      <c r="H94" s="311"/>
      <c r="I94" s="312"/>
      <c r="J94" s="313"/>
      <c r="K94" s="311"/>
      <c r="L94" s="269"/>
      <c r="M94" s="93"/>
      <c r="N94" s="93"/>
      <c r="O94" s="93"/>
      <c r="P94" s="166" t="b">
        <f>OR(E94='Reference-Qtr1'!$K$9,E94='Reference-Qtr1'!$K$10)</f>
        <v>0</v>
      </c>
      <c r="Q94" s="166" t="b">
        <f>OR(F94='Reference-Qtr1'!$N$9,F94='Reference-Qtr1'!$N$10)</f>
        <v>0</v>
      </c>
      <c r="R94" s="166" t="b">
        <f t="shared" si="1"/>
        <v>0</v>
      </c>
      <c r="S94" s="79"/>
      <c r="T94" s="79"/>
      <c r="U94" s="79"/>
    </row>
    <row r="95" spans="2:21" ht="15.9" customHeight="1" x14ac:dyDescent="0.25">
      <c r="B95" s="106">
        <v>81</v>
      </c>
      <c r="C95" s="111"/>
      <c r="D95" s="113"/>
      <c r="E95" s="112"/>
      <c r="F95" s="281"/>
      <c r="G95" s="279"/>
      <c r="H95" s="276"/>
      <c r="I95" s="266"/>
      <c r="J95" s="163"/>
      <c r="K95" s="276"/>
      <c r="L95" s="270"/>
      <c r="M95" s="93"/>
      <c r="N95" s="93"/>
      <c r="O95" s="93"/>
      <c r="P95" s="166" t="b">
        <f>OR(E95='Reference-Qtr1'!$K$9,E95='Reference-Qtr1'!$K$10)</f>
        <v>0</v>
      </c>
      <c r="Q95" s="166" t="b">
        <f>OR(F95='Reference-Qtr1'!$N$9,F95='Reference-Qtr1'!$N$10)</f>
        <v>0</v>
      </c>
      <c r="R95" s="166" t="b">
        <f t="shared" si="1"/>
        <v>0</v>
      </c>
      <c r="S95" s="79"/>
      <c r="T95" s="79"/>
      <c r="U95" s="79"/>
    </row>
    <row r="96" spans="2:21" ht="15.9" customHeight="1" x14ac:dyDescent="0.25">
      <c r="B96" s="110">
        <v>82</v>
      </c>
      <c r="C96" s="107"/>
      <c r="D96" s="109"/>
      <c r="E96" s="108"/>
      <c r="F96" s="280"/>
      <c r="G96" s="278"/>
      <c r="H96" s="275"/>
      <c r="I96" s="265"/>
      <c r="J96" s="162"/>
      <c r="K96" s="275"/>
      <c r="L96" s="268"/>
      <c r="M96" s="93"/>
      <c r="N96" s="93"/>
      <c r="O96" s="93"/>
      <c r="P96" s="166" t="b">
        <f>OR(E96='Reference-Qtr1'!$K$9,E96='Reference-Qtr1'!$K$10)</f>
        <v>0</v>
      </c>
      <c r="Q96" s="166" t="b">
        <f>OR(F96='Reference-Qtr1'!$N$9,F96='Reference-Qtr1'!$N$10)</f>
        <v>0</v>
      </c>
      <c r="R96" s="166" t="b">
        <f t="shared" si="1"/>
        <v>0</v>
      </c>
      <c r="S96" s="79"/>
      <c r="T96" s="79"/>
      <c r="U96" s="79"/>
    </row>
    <row r="97" spans="2:21" ht="15.9" customHeight="1" x14ac:dyDescent="0.25">
      <c r="B97" s="110">
        <v>83</v>
      </c>
      <c r="C97" s="107"/>
      <c r="D97" s="109"/>
      <c r="E97" s="108"/>
      <c r="F97" s="280"/>
      <c r="G97" s="278"/>
      <c r="H97" s="275"/>
      <c r="I97" s="265"/>
      <c r="J97" s="162"/>
      <c r="K97" s="275"/>
      <c r="L97" s="268"/>
      <c r="M97" s="93"/>
      <c r="N97" s="93"/>
      <c r="O97" s="93"/>
      <c r="P97" s="166" t="b">
        <f>OR(E97='Reference-Qtr1'!$K$9,E97='Reference-Qtr1'!$K$10)</f>
        <v>0</v>
      </c>
      <c r="Q97" s="166" t="b">
        <f>OR(F97='Reference-Qtr1'!$N$9,F97='Reference-Qtr1'!$N$10)</f>
        <v>0</v>
      </c>
      <c r="R97" s="166" t="b">
        <f t="shared" si="1"/>
        <v>0</v>
      </c>
      <c r="S97" s="79"/>
      <c r="T97" s="79"/>
      <c r="U97" s="79"/>
    </row>
    <row r="98" spans="2:21" ht="15.9" customHeight="1" x14ac:dyDescent="0.25">
      <c r="B98" s="110">
        <v>84</v>
      </c>
      <c r="C98" s="107"/>
      <c r="D98" s="109"/>
      <c r="E98" s="108"/>
      <c r="F98" s="280"/>
      <c r="G98" s="278"/>
      <c r="H98" s="275"/>
      <c r="I98" s="265"/>
      <c r="J98" s="162"/>
      <c r="K98" s="275"/>
      <c r="L98" s="268"/>
      <c r="M98" s="93"/>
      <c r="N98" s="93"/>
      <c r="O98" s="93"/>
      <c r="P98" s="166" t="b">
        <f>OR(E98='Reference-Qtr1'!$K$9,E98='Reference-Qtr1'!$K$10)</f>
        <v>0</v>
      </c>
      <c r="Q98" s="166" t="b">
        <f>OR(F98='Reference-Qtr1'!$N$9,F98='Reference-Qtr1'!$N$10)</f>
        <v>0</v>
      </c>
      <c r="R98" s="166" t="b">
        <f t="shared" si="1"/>
        <v>0</v>
      </c>
      <c r="S98" s="79"/>
      <c r="T98" s="79"/>
      <c r="U98" s="79"/>
    </row>
    <row r="99" spans="2:21" ht="15.9" customHeight="1" x14ac:dyDescent="0.25">
      <c r="B99" s="110">
        <v>85</v>
      </c>
      <c r="C99" s="107"/>
      <c r="D99" s="109"/>
      <c r="E99" s="108"/>
      <c r="F99" s="280"/>
      <c r="G99" s="278"/>
      <c r="H99" s="275"/>
      <c r="I99" s="265"/>
      <c r="J99" s="162"/>
      <c r="K99" s="275"/>
      <c r="L99" s="268"/>
      <c r="M99" s="93"/>
      <c r="N99" s="93"/>
      <c r="O99" s="93"/>
      <c r="P99" s="166" t="b">
        <f>OR(E99='Reference-Qtr1'!$K$9,E99='Reference-Qtr1'!$K$10)</f>
        <v>0</v>
      </c>
      <c r="Q99" s="166" t="b">
        <f>OR(F99='Reference-Qtr1'!$N$9,F99='Reference-Qtr1'!$N$10)</f>
        <v>0</v>
      </c>
      <c r="R99" s="166" t="b">
        <f t="shared" si="1"/>
        <v>0</v>
      </c>
      <c r="S99" s="79"/>
      <c r="T99" s="79"/>
      <c r="U99" s="79"/>
    </row>
    <row r="100" spans="2:21" ht="15.9" customHeight="1" x14ac:dyDescent="0.25">
      <c r="B100" s="110">
        <v>86</v>
      </c>
      <c r="C100" s="107"/>
      <c r="D100" s="109"/>
      <c r="E100" s="108"/>
      <c r="F100" s="280"/>
      <c r="G100" s="278"/>
      <c r="H100" s="275"/>
      <c r="I100" s="265"/>
      <c r="J100" s="162"/>
      <c r="K100" s="275"/>
      <c r="L100" s="268"/>
      <c r="M100" s="93"/>
      <c r="N100" s="93"/>
      <c r="O100" s="93"/>
      <c r="P100" s="166" t="b">
        <f>OR(E100='Reference-Qtr1'!$K$9,E100='Reference-Qtr1'!$K$10)</f>
        <v>0</v>
      </c>
      <c r="Q100" s="166" t="b">
        <f>OR(F100='Reference-Qtr1'!$N$9,F100='Reference-Qtr1'!$N$10)</f>
        <v>0</v>
      </c>
      <c r="R100" s="166" t="b">
        <f t="shared" si="1"/>
        <v>0</v>
      </c>
      <c r="S100" s="79"/>
      <c r="T100" s="79"/>
      <c r="U100" s="79"/>
    </row>
    <row r="101" spans="2:21" ht="15.9" customHeight="1" x14ac:dyDescent="0.25">
      <c r="B101" s="110">
        <v>87</v>
      </c>
      <c r="C101" s="107"/>
      <c r="D101" s="109"/>
      <c r="E101" s="108"/>
      <c r="F101" s="280"/>
      <c r="G101" s="278"/>
      <c r="H101" s="275"/>
      <c r="I101" s="265"/>
      <c r="J101" s="162"/>
      <c r="K101" s="275"/>
      <c r="L101" s="268"/>
      <c r="M101" s="93"/>
      <c r="N101" s="93"/>
      <c r="O101" s="93"/>
      <c r="P101" s="166" t="b">
        <f>OR(E101='Reference-Qtr1'!$K$9,E101='Reference-Qtr1'!$K$10)</f>
        <v>0</v>
      </c>
      <c r="Q101" s="166" t="b">
        <f>OR(F101='Reference-Qtr1'!$N$9,F101='Reference-Qtr1'!$N$10)</f>
        <v>0</v>
      </c>
      <c r="R101" s="166" t="b">
        <f t="shared" si="1"/>
        <v>0</v>
      </c>
      <c r="S101" s="79"/>
      <c r="T101" s="79"/>
      <c r="U101" s="79"/>
    </row>
    <row r="102" spans="2:21" ht="15.9" customHeight="1" x14ac:dyDescent="0.25">
      <c r="B102" s="110">
        <v>88</v>
      </c>
      <c r="C102" s="107"/>
      <c r="D102" s="109"/>
      <c r="E102" s="108"/>
      <c r="F102" s="280"/>
      <c r="G102" s="278"/>
      <c r="H102" s="275"/>
      <c r="I102" s="265"/>
      <c r="J102" s="162"/>
      <c r="K102" s="275"/>
      <c r="L102" s="268"/>
      <c r="M102" s="93"/>
      <c r="N102" s="93"/>
      <c r="O102" s="93"/>
      <c r="P102" s="166" t="b">
        <f>OR(E102='Reference-Qtr1'!$K$9,E102='Reference-Qtr1'!$K$10)</f>
        <v>0</v>
      </c>
      <c r="Q102" s="166" t="b">
        <f>OR(F102='Reference-Qtr1'!$N$9,F102='Reference-Qtr1'!$N$10)</f>
        <v>0</v>
      </c>
      <c r="R102" s="166" t="b">
        <f t="shared" si="1"/>
        <v>0</v>
      </c>
      <c r="S102" s="79"/>
      <c r="T102" s="79"/>
      <c r="U102" s="79"/>
    </row>
    <row r="103" spans="2:21" ht="15.9" customHeight="1" x14ac:dyDescent="0.25">
      <c r="B103" s="110">
        <v>89</v>
      </c>
      <c r="C103" s="107"/>
      <c r="D103" s="109"/>
      <c r="E103" s="108"/>
      <c r="F103" s="280"/>
      <c r="G103" s="278"/>
      <c r="H103" s="275"/>
      <c r="I103" s="265"/>
      <c r="J103" s="162"/>
      <c r="K103" s="275"/>
      <c r="L103" s="268"/>
      <c r="M103" s="93"/>
      <c r="N103" s="93"/>
      <c r="O103" s="93"/>
      <c r="P103" s="166" t="b">
        <f>OR(E103='Reference-Qtr1'!$K$9,E103='Reference-Qtr1'!$K$10)</f>
        <v>0</v>
      </c>
      <c r="Q103" s="166" t="b">
        <f>OR(F103='Reference-Qtr1'!$N$9,F103='Reference-Qtr1'!$N$10)</f>
        <v>0</v>
      </c>
      <c r="R103" s="166" t="b">
        <f t="shared" si="1"/>
        <v>0</v>
      </c>
      <c r="S103" s="79"/>
      <c r="T103" s="79"/>
      <c r="U103" s="79"/>
    </row>
    <row r="104" spans="2:21" ht="15.9" customHeight="1" thickBot="1" x14ac:dyDescent="0.3">
      <c r="B104" s="110">
        <v>90</v>
      </c>
      <c r="C104" s="306"/>
      <c r="D104" s="307"/>
      <c r="E104" s="308"/>
      <c r="F104" s="309"/>
      <c r="G104" s="310"/>
      <c r="H104" s="311"/>
      <c r="I104" s="312"/>
      <c r="J104" s="313"/>
      <c r="K104" s="311"/>
      <c r="L104" s="269"/>
      <c r="M104" s="93"/>
      <c r="N104" s="93"/>
      <c r="O104" s="93"/>
      <c r="P104" s="166" t="b">
        <f>OR(E104='Reference-Qtr1'!$K$9,E104='Reference-Qtr1'!$K$10)</f>
        <v>0</v>
      </c>
      <c r="Q104" s="166" t="b">
        <f>OR(F104='Reference-Qtr1'!$N$9,F104='Reference-Qtr1'!$N$10)</f>
        <v>0</v>
      </c>
      <c r="R104" s="166" t="b">
        <f t="shared" si="1"/>
        <v>0</v>
      </c>
      <c r="S104" s="79"/>
      <c r="T104" s="79"/>
      <c r="U104" s="79"/>
    </row>
    <row r="105" spans="2:21" ht="15.9" customHeight="1" x14ac:dyDescent="0.25">
      <c r="B105" s="106">
        <v>91</v>
      </c>
      <c r="C105" s="111"/>
      <c r="D105" s="113"/>
      <c r="E105" s="112"/>
      <c r="F105" s="281"/>
      <c r="G105" s="279"/>
      <c r="H105" s="276"/>
      <c r="I105" s="266"/>
      <c r="J105" s="163"/>
      <c r="K105" s="276"/>
      <c r="L105" s="270"/>
      <c r="M105" s="93"/>
      <c r="N105" s="93"/>
      <c r="O105" s="93"/>
      <c r="P105" s="166" t="b">
        <f>OR(E105='Reference-Qtr1'!$K$9,E105='Reference-Qtr1'!$K$10)</f>
        <v>0</v>
      </c>
      <c r="Q105" s="166" t="b">
        <f>OR(F105='Reference-Qtr1'!$N$9,F105='Reference-Qtr1'!$N$10)</f>
        <v>0</v>
      </c>
      <c r="R105" s="166" t="b">
        <f t="shared" si="1"/>
        <v>0</v>
      </c>
      <c r="S105" s="79"/>
      <c r="T105" s="79"/>
      <c r="U105" s="79"/>
    </row>
    <row r="106" spans="2:21" ht="15.9" customHeight="1" x14ac:dyDescent="0.25">
      <c r="B106" s="110">
        <v>92</v>
      </c>
      <c r="C106" s="107"/>
      <c r="D106" s="109"/>
      <c r="E106" s="108"/>
      <c r="F106" s="280"/>
      <c r="G106" s="278"/>
      <c r="H106" s="275"/>
      <c r="I106" s="265"/>
      <c r="J106" s="162"/>
      <c r="K106" s="275"/>
      <c r="L106" s="268"/>
      <c r="M106" s="93"/>
      <c r="N106" s="93"/>
      <c r="O106" s="93"/>
      <c r="P106" s="166" t="b">
        <f>OR(E106='Reference-Qtr1'!$K$9,E106='Reference-Qtr1'!$K$10)</f>
        <v>0</v>
      </c>
      <c r="Q106" s="166" t="b">
        <f>OR(F106='Reference-Qtr1'!$N$9,F106='Reference-Qtr1'!$N$10)</f>
        <v>0</v>
      </c>
      <c r="R106" s="166" t="b">
        <f t="shared" si="1"/>
        <v>0</v>
      </c>
      <c r="S106" s="79"/>
      <c r="T106" s="79"/>
      <c r="U106" s="79"/>
    </row>
    <row r="107" spans="2:21" ht="15.9" customHeight="1" x14ac:dyDescent="0.25">
      <c r="B107" s="110">
        <v>93</v>
      </c>
      <c r="C107" s="107"/>
      <c r="D107" s="109"/>
      <c r="E107" s="108"/>
      <c r="F107" s="280"/>
      <c r="G107" s="278"/>
      <c r="H107" s="275"/>
      <c r="I107" s="265"/>
      <c r="J107" s="162"/>
      <c r="K107" s="275"/>
      <c r="L107" s="268"/>
      <c r="M107" s="93"/>
      <c r="N107" s="93"/>
      <c r="O107" s="93"/>
      <c r="P107" s="166" t="b">
        <f>OR(E107='Reference-Qtr1'!$K$9,E107='Reference-Qtr1'!$K$10)</f>
        <v>0</v>
      </c>
      <c r="Q107" s="166" t="b">
        <f>OR(F107='Reference-Qtr1'!$N$9,F107='Reference-Qtr1'!$N$10)</f>
        <v>0</v>
      </c>
      <c r="R107" s="166" t="b">
        <f t="shared" si="1"/>
        <v>0</v>
      </c>
      <c r="S107" s="79"/>
      <c r="T107" s="79"/>
      <c r="U107" s="79"/>
    </row>
    <row r="108" spans="2:21" ht="15.9" customHeight="1" x14ac:dyDescent="0.25">
      <c r="B108" s="110">
        <v>94</v>
      </c>
      <c r="C108" s="107"/>
      <c r="D108" s="109"/>
      <c r="E108" s="108"/>
      <c r="F108" s="280"/>
      <c r="G108" s="278"/>
      <c r="H108" s="275"/>
      <c r="I108" s="265"/>
      <c r="J108" s="162"/>
      <c r="K108" s="275"/>
      <c r="L108" s="268"/>
      <c r="M108" s="93"/>
      <c r="N108" s="93"/>
      <c r="O108" s="93"/>
      <c r="P108" s="166" t="b">
        <f>OR(E108='Reference-Qtr1'!$K$9,E108='Reference-Qtr1'!$K$10)</f>
        <v>0</v>
      </c>
      <c r="Q108" s="166" t="b">
        <f>OR(F108='Reference-Qtr1'!$N$9,F108='Reference-Qtr1'!$N$10)</f>
        <v>0</v>
      </c>
      <c r="R108" s="166" t="b">
        <f t="shared" si="1"/>
        <v>0</v>
      </c>
      <c r="S108" s="79"/>
      <c r="T108" s="79"/>
      <c r="U108" s="79"/>
    </row>
    <row r="109" spans="2:21" ht="15.9" customHeight="1" x14ac:dyDescent="0.25">
      <c r="B109" s="110">
        <v>95</v>
      </c>
      <c r="C109" s="107"/>
      <c r="D109" s="109"/>
      <c r="E109" s="108"/>
      <c r="F109" s="280"/>
      <c r="G109" s="278"/>
      <c r="H109" s="275"/>
      <c r="I109" s="265"/>
      <c r="J109" s="162"/>
      <c r="K109" s="275"/>
      <c r="L109" s="268"/>
      <c r="M109" s="93"/>
      <c r="N109" s="93"/>
      <c r="O109" s="93"/>
      <c r="P109" s="166" t="b">
        <f>OR(E109='Reference-Qtr1'!$K$9,E109='Reference-Qtr1'!$K$10)</f>
        <v>0</v>
      </c>
      <c r="Q109" s="166" t="b">
        <f>OR(F109='Reference-Qtr1'!$N$9,F109='Reference-Qtr1'!$N$10)</f>
        <v>0</v>
      </c>
      <c r="R109" s="166" t="b">
        <f t="shared" si="1"/>
        <v>0</v>
      </c>
      <c r="S109" s="79"/>
      <c r="T109" s="79"/>
      <c r="U109" s="79"/>
    </row>
    <row r="110" spans="2:21" ht="15.9" customHeight="1" x14ac:dyDescent="0.25">
      <c r="B110" s="110">
        <v>96</v>
      </c>
      <c r="C110" s="107"/>
      <c r="D110" s="109"/>
      <c r="E110" s="108"/>
      <c r="F110" s="280"/>
      <c r="G110" s="278"/>
      <c r="H110" s="275"/>
      <c r="I110" s="265"/>
      <c r="J110" s="162"/>
      <c r="K110" s="275"/>
      <c r="L110" s="268"/>
      <c r="M110" s="93"/>
      <c r="N110" s="93"/>
      <c r="O110" s="93"/>
      <c r="P110" s="166" t="b">
        <f>OR(E110='Reference-Qtr1'!$K$9,E110='Reference-Qtr1'!$K$10)</f>
        <v>0</v>
      </c>
      <c r="Q110" s="166" t="b">
        <f>OR(F110='Reference-Qtr1'!$N$9,F110='Reference-Qtr1'!$N$10)</f>
        <v>0</v>
      </c>
      <c r="R110" s="166" t="b">
        <f t="shared" si="1"/>
        <v>0</v>
      </c>
      <c r="S110" s="79"/>
      <c r="T110" s="79"/>
      <c r="U110" s="79"/>
    </row>
    <row r="111" spans="2:21" ht="15.9" customHeight="1" x14ac:dyDescent="0.25">
      <c r="B111" s="110">
        <v>97</v>
      </c>
      <c r="C111" s="107"/>
      <c r="D111" s="109"/>
      <c r="E111" s="108"/>
      <c r="F111" s="280"/>
      <c r="G111" s="278"/>
      <c r="H111" s="275"/>
      <c r="I111" s="265"/>
      <c r="J111" s="162"/>
      <c r="K111" s="275"/>
      <c r="L111" s="268"/>
      <c r="M111" s="93"/>
      <c r="N111" s="93"/>
      <c r="O111" s="93"/>
      <c r="P111" s="166" t="b">
        <f>OR(E111='Reference-Qtr1'!$K$9,E111='Reference-Qtr1'!$K$10)</f>
        <v>0</v>
      </c>
      <c r="Q111" s="166" t="b">
        <f>OR(F111='Reference-Qtr1'!$N$9,F111='Reference-Qtr1'!$N$10)</f>
        <v>0</v>
      </c>
      <c r="R111" s="166" t="b">
        <f t="shared" si="1"/>
        <v>0</v>
      </c>
      <c r="S111" s="79"/>
      <c r="T111" s="79"/>
      <c r="U111" s="79"/>
    </row>
    <row r="112" spans="2:21" ht="15.9" customHeight="1" x14ac:dyDescent="0.25">
      <c r="B112" s="110">
        <v>98</v>
      </c>
      <c r="C112" s="107"/>
      <c r="D112" s="109"/>
      <c r="E112" s="108"/>
      <c r="F112" s="280"/>
      <c r="G112" s="278"/>
      <c r="H112" s="275"/>
      <c r="I112" s="265"/>
      <c r="J112" s="162"/>
      <c r="K112" s="275"/>
      <c r="L112" s="268"/>
      <c r="M112" s="93"/>
      <c r="N112" s="93"/>
      <c r="O112" s="93"/>
      <c r="P112" s="166" t="b">
        <f>OR(E112='Reference-Qtr1'!$K$9,E112='Reference-Qtr1'!$K$10)</f>
        <v>0</v>
      </c>
      <c r="Q112" s="166" t="b">
        <f>OR(F112='Reference-Qtr1'!$N$9,F112='Reference-Qtr1'!$N$10)</f>
        <v>0</v>
      </c>
      <c r="R112" s="166" t="b">
        <f t="shared" si="1"/>
        <v>0</v>
      </c>
      <c r="S112" s="79"/>
      <c r="T112" s="79"/>
      <c r="U112" s="79"/>
    </row>
    <row r="113" spans="2:21" ht="15.9" customHeight="1" x14ac:dyDescent="0.25">
      <c r="B113" s="110">
        <v>99</v>
      </c>
      <c r="C113" s="107"/>
      <c r="D113" s="109"/>
      <c r="E113" s="108"/>
      <c r="F113" s="280"/>
      <c r="G113" s="278"/>
      <c r="H113" s="275"/>
      <c r="I113" s="265"/>
      <c r="J113" s="162"/>
      <c r="K113" s="275"/>
      <c r="L113" s="268"/>
      <c r="M113" s="93"/>
      <c r="N113" s="93"/>
      <c r="O113" s="93"/>
      <c r="P113" s="166" t="b">
        <f>OR(E113='Reference-Qtr1'!$K$9,E113='Reference-Qtr1'!$K$10)</f>
        <v>0</v>
      </c>
      <c r="Q113" s="166" t="b">
        <f>OR(F113='Reference-Qtr1'!$N$9,F113='Reference-Qtr1'!$N$10)</f>
        <v>0</v>
      </c>
      <c r="R113" s="166" t="b">
        <f t="shared" si="1"/>
        <v>0</v>
      </c>
      <c r="S113" s="79"/>
      <c r="T113" s="79"/>
      <c r="U113" s="79"/>
    </row>
    <row r="114" spans="2:21" ht="15.9" customHeight="1" thickBot="1" x14ac:dyDescent="0.3">
      <c r="B114" s="114">
        <v>100</v>
      </c>
      <c r="C114" s="306"/>
      <c r="D114" s="307"/>
      <c r="E114" s="308"/>
      <c r="F114" s="309"/>
      <c r="G114" s="310"/>
      <c r="H114" s="311"/>
      <c r="I114" s="312"/>
      <c r="J114" s="313"/>
      <c r="K114" s="311"/>
      <c r="L114" s="271"/>
      <c r="M114" s="93"/>
      <c r="N114" s="93"/>
      <c r="O114" s="93"/>
      <c r="P114" s="166" t="b">
        <f>OR(E114='Reference-Qtr1'!$K$9,E114='Reference-Qtr1'!$K$10)</f>
        <v>0</v>
      </c>
      <c r="Q114" s="166" t="b">
        <f>OR(F114='Reference-Qtr1'!$N$9,F114='Reference-Qtr1'!$N$10)</f>
        <v>0</v>
      </c>
      <c r="R114" s="166" t="b">
        <f t="shared" si="1"/>
        <v>0</v>
      </c>
      <c r="S114" s="79"/>
      <c r="T114" s="79"/>
      <c r="U114" s="79"/>
    </row>
    <row r="115" spans="2:21" ht="13.8" x14ac:dyDescent="0.25">
      <c r="B115" s="79"/>
      <c r="C115" s="79"/>
      <c r="D115" s="79"/>
      <c r="E115" s="79"/>
      <c r="F115" s="79"/>
      <c r="G115" s="79"/>
      <c r="H115" s="79"/>
      <c r="I115" s="79"/>
      <c r="J115" s="79"/>
      <c r="K115" s="79"/>
      <c r="L115" s="79"/>
      <c r="M115" s="93"/>
      <c r="N115" s="93"/>
      <c r="O115" s="93"/>
      <c r="P115" s="166"/>
      <c r="Q115" s="166"/>
      <c r="R115" s="166"/>
      <c r="S115" s="79"/>
      <c r="T115" s="79"/>
      <c r="U115" s="79"/>
    </row>
    <row r="116" spans="2:21" ht="13.8" x14ac:dyDescent="0.25">
      <c r="B116" s="79"/>
      <c r="C116" s="79"/>
      <c r="D116" s="79"/>
      <c r="E116" s="79"/>
      <c r="F116" s="79"/>
      <c r="G116" s="79"/>
      <c r="H116" s="79"/>
      <c r="I116" s="79"/>
      <c r="J116" s="79"/>
      <c r="K116" s="79"/>
      <c r="L116" s="79"/>
      <c r="M116" s="93"/>
      <c r="N116" s="93"/>
      <c r="O116" s="93"/>
      <c r="P116" s="164"/>
      <c r="Q116" s="164"/>
      <c r="R116" s="164"/>
      <c r="S116" s="79"/>
      <c r="T116" s="79"/>
      <c r="U116" s="79"/>
    </row>
    <row r="117" spans="2:21" ht="13.8" hidden="1" x14ac:dyDescent="0.25"/>
    <row r="118" spans="2:21" ht="13.8" hidden="1" x14ac:dyDescent="0.25"/>
    <row r="119" spans="2:21" ht="13.8" hidden="1" x14ac:dyDescent="0.25"/>
    <row r="120" spans="2:21" ht="13.8" hidden="1" x14ac:dyDescent="0.25"/>
    <row r="121" spans="2:21" ht="13.8" hidden="1" x14ac:dyDescent="0.25"/>
    <row r="122" spans="2:21" ht="13.8" hidden="1" x14ac:dyDescent="0.25"/>
    <row r="123" spans="2:21" ht="13.8" hidden="1" x14ac:dyDescent="0.25"/>
    <row r="124" spans="2:21" ht="13.8" hidden="1" x14ac:dyDescent="0.25"/>
    <row r="125" spans="2:21" ht="13.8" hidden="1" x14ac:dyDescent="0.25"/>
    <row r="126" spans="2:21" ht="13.8" hidden="1" x14ac:dyDescent="0.25"/>
    <row r="127" spans="2:21" ht="13.8" hidden="1" x14ac:dyDescent="0.25"/>
    <row r="128" spans="2:21" ht="13.8" hidden="1" x14ac:dyDescent="0.25"/>
    <row r="129" ht="13.8" hidden="1" x14ac:dyDescent="0.25"/>
    <row r="130" ht="13.8" hidden="1" x14ac:dyDescent="0.25"/>
    <row r="131" ht="13.8" hidden="1" x14ac:dyDescent="0.25"/>
    <row r="132" ht="13.8" hidden="1" x14ac:dyDescent="0.25"/>
    <row r="133" ht="13.8" hidden="1" x14ac:dyDescent="0.25"/>
    <row r="134" ht="13.8" hidden="1" x14ac:dyDescent="0.25"/>
    <row r="135" ht="13.8" hidden="1" x14ac:dyDescent="0.25"/>
    <row r="136" ht="13.8" hidden="1" x14ac:dyDescent="0.25"/>
    <row r="137" ht="13.8" hidden="1" x14ac:dyDescent="0.25"/>
    <row r="138" ht="13.8" hidden="1" x14ac:dyDescent="0.25"/>
    <row r="139" ht="13.8" hidden="1" x14ac:dyDescent="0.25"/>
    <row r="140" ht="13.8" hidden="1" x14ac:dyDescent="0.25"/>
    <row r="141" ht="13.8" hidden="1" x14ac:dyDescent="0.25"/>
    <row r="142" ht="13.8" hidden="1" x14ac:dyDescent="0.25"/>
    <row r="143" ht="13.8" hidden="1" x14ac:dyDescent="0.25"/>
    <row r="144" ht="13.8" hidden="1" x14ac:dyDescent="0.25"/>
    <row r="145" ht="13.8" hidden="1" x14ac:dyDescent="0.25"/>
    <row r="146" ht="13.8" hidden="1" x14ac:dyDescent="0.25"/>
    <row r="147" ht="13.8" hidden="1" x14ac:dyDescent="0.25"/>
    <row r="148" ht="13.8" hidden="1" x14ac:dyDescent="0.25"/>
    <row r="149" ht="13.8" hidden="1" x14ac:dyDescent="0.25"/>
    <row r="150" ht="13.8" hidden="1" x14ac:dyDescent="0.25"/>
    <row r="151" ht="13.8" hidden="1" x14ac:dyDescent="0.25"/>
    <row r="152" ht="13.8" hidden="1" x14ac:dyDescent="0.25"/>
    <row r="153" ht="13.8" hidden="1" x14ac:dyDescent="0.25"/>
    <row r="154" ht="13.8" hidden="1" x14ac:dyDescent="0.25"/>
    <row r="155" ht="13.8" hidden="1" x14ac:dyDescent="0.25"/>
    <row r="156" ht="13.8" hidden="1" x14ac:dyDescent="0.25"/>
    <row r="157" ht="13.8" hidden="1" x14ac:dyDescent="0.25"/>
    <row r="158" ht="13.8" hidden="1" x14ac:dyDescent="0.25"/>
    <row r="159" ht="13.8" hidden="1" x14ac:dyDescent="0.25"/>
    <row r="160" ht="13.8" hidden="1" x14ac:dyDescent="0.25"/>
    <row r="161" ht="13.8" hidden="1" x14ac:dyDescent="0.25"/>
    <row r="162" ht="13.8" hidden="1" x14ac:dyDescent="0.25"/>
    <row r="163" ht="13.8" hidden="1" x14ac:dyDescent="0.25"/>
    <row r="164" ht="13.8" hidden="1" x14ac:dyDescent="0.25"/>
    <row r="165" ht="13.8" hidden="1" x14ac:dyDescent="0.25"/>
    <row r="166" ht="13.8" hidden="1" x14ac:dyDescent="0.25"/>
    <row r="167" ht="13.8" hidden="1" x14ac:dyDescent="0.25"/>
    <row r="168" ht="13.8" hidden="1" x14ac:dyDescent="0.25"/>
    <row r="169" ht="13.8" hidden="1" x14ac:dyDescent="0.25"/>
    <row r="170" ht="13.8" hidden="1" x14ac:dyDescent="0.25"/>
    <row r="171" ht="13.8" hidden="1" x14ac:dyDescent="0.25"/>
    <row r="172" ht="13.8" hidden="1" x14ac:dyDescent="0.25"/>
    <row r="173" ht="13.8" hidden="1" x14ac:dyDescent="0.25"/>
    <row r="174" ht="13.8" hidden="1" x14ac:dyDescent="0.25"/>
    <row r="175" ht="13.8" hidden="1" x14ac:dyDescent="0.25"/>
    <row r="176" ht="13.8" hidden="1" x14ac:dyDescent="0.25"/>
    <row r="177" ht="13.8" hidden="1" x14ac:dyDescent="0.25"/>
    <row r="178" ht="13.8" hidden="1" x14ac:dyDescent="0.25"/>
    <row r="179" ht="13.8" hidden="1" x14ac:dyDescent="0.25"/>
    <row r="180" ht="13.8" hidden="1" x14ac:dyDescent="0.25"/>
    <row r="181" ht="13.8" hidden="1" x14ac:dyDescent="0.25"/>
    <row r="182" ht="13.8" hidden="1" x14ac:dyDescent="0.25"/>
    <row r="183" ht="13.8" hidden="1" x14ac:dyDescent="0.25"/>
    <row r="184" ht="13.8" hidden="1" x14ac:dyDescent="0.25"/>
    <row r="185" ht="13.8" hidden="1" x14ac:dyDescent="0.25"/>
    <row r="186" ht="13.8" hidden="1" x14ac:dyDescent="0.25"/>
    <row r="187" ht="13.8" hidden="1" x14ac:dyDescent="0.25"/>
    <row r="188" ht="13.8" hidden="1" x14ac:dyDescent="0.25"/>
    <row r="189" ht="13.8" hidden="1" x14ac:dyDescent="0.25"/>
    <row r="190" ht="13.8" hidden="1" x14ac:dyDescent="0.25"/>
    <row r="191" ht="13.8" hidden="1" x14ac:dyDescent="0.25"/>
    <row r="192" ht="13.8" hidden="1" x14ac:dyDescent="0.25"/>
    <row r="193" ht="13.8" hidden="1" x14ac:dyDescent="0.25"/>
    <row r="194" ht="13.8" hidden="1" x14ac:dyDescent="0.25"/>
    <row r="195" ht="13.8" hidden="1" x14ac:dyDescent="0.25"/>
    <row r="196" ht="13.8" hidden="1" x14ac:dyDescent="0.25"/>
    <row r="197" ht="13.8" hidden="1" x14ac:dyDescent="0.25"/>
    <row r="198" ht="13.8" hidden="1" x14ac:dyDescent="0.25"/>
    <row r="199" ht="13.8" hidden="1" x14ac:dyDescent="0.25"/>
    <row r="200" ht="13.8" hidden="1" x14ac:dyDescent="0.25"/>
    <row r="201" ht="13.8" hidden="1" x14ac:dyDescent="0.25"/>
    <row r="202" ht="13.8" hidden="1" x14ac:dyDescent="0.25"/>
    <row r="203" ht="13.8" hidden="1" x14ac:dyDescent="0.25"/>
    <row r="204" ht="13.8" hidden="1" x14ac:dyDescent="0.25"/>
    <row r="205" ht="13.8" hidden="1" x14ac:dyDescent="0.25"/>
    <row r="206" ht="13.8" hidden="1" x14ac:dyDescent="0.25"/>
    <row r="207" ht="13.8" hidden="1" x14ac:dyDescent="0.25"/>
    <row r="208" ht="13.8" hidden="1" x14ac:dyDescent="0.25"/>
    <row r="209" ht="13.8" hidden="1" x14ac:dyDescent="0.25"/>
    <row r="210" ht="13.8" hidden="1" x14ac:dyDescent="0.25"/>
    <row r="211" ht="13.8" hidden="1" x14ac:dyDescent="0.25"/>
    <row r="212" ht="13.8" hidden="1" x14ac:dyDescent="0.25"/>
    <row r="213" ht="13.8" hidden="1" x14ac:dyDescent="0.25"/>
    <row r="214" ht="13.8" hidden="1" x14ac:dyDescent="0.25"/>
    <row r="215" ht="13.8" hidden="1" x14ac:dyDescent="0.25"/>
    <row r="216" ht="13.8" hidden="1" x14ac:dyDescent="0.25"/>
  </sheetData>
  <sheetProtection algorithmName="SHA-512" hashValue="kt2E4KaWeGd7dX+/jfcCCxcTwNoRoiG5z5qWsMUK+qteb1rw6wZbgR99dK3T0no2oW9a3jhX6uUSg0JljgxE9Q==" saltValue="xPUb2qGyEagG1BHmTRvHBw==" spinCount="100000" sheet="1" objects="1" scenarios="1"/>
  <mergeCells count="10">
    <mergeCell ref="P13:R13"/>
    <mergeCell ref="B2:J2"/>
    <mergeCell ref="B4:L4"/>
    <mergeCell ref="C11:L11"/>
    <mergeCell ref="P11:P12"/>
    <mergeCell ref="Q11:Q12"/>
    <mergeCell ref="C7:D7"/>
    <mergeCell ref="C6:D6"/>
    <mergeCell ref="C8:D8"/>
    <mergeCell ref="C9:D9"/>
  </mergeCells>
  <conditionalFormatting sqref="B15:L114">
    <cfRule type="expression" dxfId="8" priority="1">
      <formula>$R15</formula>
    </cfRule>
  </conditionalFormatting>
  <conditionalFormatting sqref="G15:G114">
    <cfRule type="expression" dxfId="7" priority="2">
      <formula>$P15</formula>
    </cfRule>
  </conditionalFormatting>
  <conditionalFormatting sqref="H15:H114">
    <cfRule type="expression" dxfId="6" priority="3">
      <formula>$Q15</formula>
    </cfRule>
  </conditionalFormatting>
  <dataValidations count="5">
    <dataValidation type="list" allowBlank="1" showInputMessage="1" showErrorMessage="1" sqref="F15:F114" xr:uid="{FC322AF8-675A-45A9-80F1-5772793372CE}">
      <formula1>Q1dAnswerList</formula1>
    </dataValidation>
    <dataValidation type="list" allowBlank="1" showInputMessage="1" showErrorMessage="1" sqref="E15:E114" xr:uid="{49158122-88C5-44BF-A9AB-2B2421F7C9C2}">
      <formula1>Q1bAnswerList</formula1>
    </dataValidation>
    <dataValidation type="list" allowBlank="1" showInputMessage="1" showErrorMessage="1" sqref="G15:H114" xr:uid="{E4A4E656-96CB-47D8-A8CB-8109897857FE}">
      <formula1>YesNoNA_List</formula1>
    </dataValidation>
    <dataValidation type="list" allowBlank="1" showInputMessage="1" showErrorMessage="1" sqref="I15:K114 C15:D114" xr:uid="{5F0760C7-26A6-4C77-A196-FF1858099C08}">
      <formula1>YesNo_List</formula1>
    </dataValidation>
    <dataValidation type="whole" allowBlank="1" showInputMessage="1" showErrorMessage="1" errorTitle="Invalid whole number" error="Please enter a whole number less than or equal to 100" sqref="C9:D9" xr:uid="{C246467E-800F-4795-9D24-406E14BD6757}">
      <formula1>0</formula1>
      <formula2>100</formula2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7" operator="containsText" id="{C38A4AD8-108F-4BFE-BC44-510A4351D602}">
            <xm:f>NOT(ISERROR(SEARCH('Reference-Qtr1'!$Q$9,C6)))</xm:f>
            <xm:f>'Reference-Qtr1'!$Q$9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8" operator="containsText" id="{D50A67B2-8E98-4E8D-A3B5-5745E4BB834B}">
            <xm:f>NOT(ISERROR(SEARCH('Reference-Qtr1'!$Q$8,C6)))</xm:f>
            <xm:f>'Reference-Qtr1'!$Q$8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9" operator="containsText" id="{4914028C-1672-4EC9-B5A2-9162D1B2246A}">
            <xm:f>NOT(ISERROR(SEARCH('Reference-Qtr1'!$Q$7,C6)))</xm:f>
            <xm:f>'Reference-Qtr1'!$Q$7</xm:f>
            <x14:dxf>
              <font>
                <color rgb="FF414141"/>
              </font>
              <fill>
                <patternFill>
                  <bgColor rgb="FF71C1E9"/>
                </patternFill>
              </fill>
            </x14:dxf>
          </x14:cfRule>
          <x14:cfRule type="containsText" priority="10" operator="containsText" id="{AE21F96C-BEAE-4A13-8477-6212E977C6FD}">
            <xm:f>NOT(ISERROR(SEARCH('Reference-Qtr1'!$Q$4,C6)))</xm:f>
            <xm:f>'Reference-Qtr1'!$Q$4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1" operator="containsText" id="{E8B2058C-58F5-4057-95D0-D277D72BAE7F}">
            <xm:f>NOT(ISERROR(SEARCH('Reference-Qtr1'!$Q$5,C6)))</xm:f>
            <xm:f>'Reference-Qtr1'!$Q$5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14:cfRule type="containsText" priority="12" operator="containsText" id="{56AE1947-48D5-4EC5-9185-A80182AC873F}">
            <xm:f>NOT(ISERROR(SEARCH('Reference-Qtr1'!$Q$6,C6)))</xm:f>
            <xm:f>'Reference-Qtr1'!$Q$6</xm:f>
            <x14:dxf>
              <font>
                <color rgb="FF414141"/>
              </font>
              <fill>
                <patternFill>
                  <bgColor rgb="FFA7D8F1"/>
                </patternFill>
              </fill>
            </x14:dxf>
          </x14:cfRule>
          <xm:sqref>C6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E9D20-B066-4114-B416-A9BE1EA27E25}">
  <sheetPr codeName="Sheet2"/>
  <dimension ref="A1:Q35"/>
  <sheetViews>
    <sheetView zoomScale="90" zoomScaleNormal="90" workbookViewId="0">
      <selection activeCell="D27" sqref="D27:E27"/>
    </sheetView>
  </sheetViews>
  <sheetFormatPr defaultColWidth="0" defaultRowHeight="14.4" zeroHeight="1" x14ac:dyDescent="0.3"/>
  <cols>
    <col min="1" max="1" width="3.88671875" style="20" customWidth="1"/>
    <col min="2" max="2" width="54.44140625" style="20" customWidth="1"/>
    <col min="3" max="3" width="6" style="20" customWidth="1"/>
    <col min="4" max="4" width="9.44140625" style="20" customWidth="1"/>
    <col min="5" max="5" width="34.44140625" style="20" customWidth="1"/>
    <col min="6" max="6" width="43.6640625" style="20" customWidth="1"/>
    <col min="7" max="7" width="9.44140625" style="20" customWidth="1"/>
    <col min="8" max="8" width="35.109375" style="20" customWidth="1"/>
    <col min="9" max="9" width="51.88671875" style="20" customWidth="1"/>
    <col min="10" max="10" width="43.44140625" style="20" customWidth="1"/>
    <col min="11" max="11" width="40.109375" style="20" customWidth="1"/>
    <col min="12" max="12" width="9.109375" style="20" customWidth="1"/>
    <col min="13" max="13" width="7.6640625" style="20" customWidth="1"/>
    <col min="14" max="14" width="21.44140625" style="20" hidden="1" customWidth="1"/>
    <col min="15" max="15" width="25.88671875" style="20" hidden="1" customWidth="1"/>
    <col min="16" max="16384" width="8.88671875" style="20" hidden="1"/>
  </cols>
  <sheetData>
    <row r="1" spans="1:17" customFormat="1" ht="77.25" customHeight="1" x14ac:dyDescent="0.3">
      <c r="A1" s="242"/>
      <c r="B1" s="319" t="s">
        <v>167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  <c r="N1" s="46"/>
      <c r="O1" s="46"/>
      <c r="P1" s="34"/>
      <c r="Q1" s="20"/>
    </row>
    <row r="2" spans="1:17" customFormat="1" ht="18" customHeight="1" x14ac:dyDescent="0.4">
      <c r="A2" s="243"/>
      <c r="B2" s="82" t="s">
        <v>204</v>
      </c>
      <c r="C2" s="243"/>
      <c r="D2" s="243"/>
      <c r="E2" s="27"/>
      <c r="F2" s="27"/>
      <c r="G2" s="27"/>
      <c r="H2" s="27"/>
      <c r="I2" s="27"/>
      <c r="J2" s="27"/>
      <c r="K2" s="27"/>
      <c r="L2" s="27"/>
      <c r="M2" s="27"/>
      <c r="N2" s="45"/>
      <c r="O2" s="45"/>
      <c r="P2" s="22"/>
      <c r="Q2" s="20"/>
    </row>
    <row r="3" spans="1:17" customFormat="1" ht="17.25" customHeight="1" x14ac:dyDescent="0.45">
      <c r="A3" s="31"/>
      <c r="B3" s="32"/>
      <c r="C3" s="32"/>
      <c r="D3" s="32"/>
      <c r="E3" s="32"/>
      <c r="F3" s="31"/>
      <c r="G3" s="31"/>
      <c r="H3" s="31"/>
      <c r="I3" s="31"/>
      <c r="J3" s="31"/>
      <c r="K3" s="31"/>
      <c r="L3" s="31"/>
      <c r="M3" s="31"/>
      <c r="N3" s="31"/>
      <c r="O3" s="31"/>
      <c r="P3" s="21"/>
      <c r="Q3" s="20"/>
    </row>
    <row r="4" spans="1:17" customFormat="1" ht="24.75" customHeight="1" thickBot="1" x14ac:dyDescent="0.5">
      <c r="A4" s="21"/>
      <c r="B4" s="25"/>
      <c r="C4" s="25"/>
      <c r="D4" s="25"/>
      <c r="E4" s="25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0"/>
    </row>
    <row r="5" spans="1:17" customFormat="1" ht="33" customHeight="1" x14ac:dyDescent="0.3">
      <c r="A5" s="21"/>
      <c r="B5" s="394" t="s">
        <v>151</v>
      </c>
      <c r="C5" s="395"/>
      <c r="D5" s="396"/>
      <c r="E5" s="365" t="str">
        <f>last_qtr_audited</f>
        <v>Audit Quarter Blank currently</v>
      </c>
      <c r="F5" s="366"/>
      <c r="G5" s="21"/>
      <c r="H5" s="21"/>
      <c r="I5" s="21"/>
      <c r="J5" s="21"/>
      <c r="K5" s="21"/>
      <c r="L5" s="21"/>
      <c r="M5" s="21"/>
      <c r="N5" s="21"/>
      <c r="O5" s="21"/>
      <c r="P5" s="21"/>
      <c r="Q5" s="20"/>
    </row>
    <row r="6" spans="1:17" customFormat="1" ht="34.5" customHeight="1" x14ac:dyDescent="0.3">
      <c r="A6" s="21"/>
      <c r="B6" s="393" t="s">
        <v>150</v>
      </c>
      <c r="C6" s="344"/>
      <c r="D6" s="345"/>
      <c r="E6" s="367" t="str">
        <f>IF(reference_latest_qtr_entered!I12=0,"Audit dates not yet entered",IF(E5="Audit Quarter Blank currently","",reference_latest_qtr_entered!$C$16))</f>
        <v>Audit dates not yet entered</v>
      </c>
      <c r="F6" s="368"/>
      <c r="G6" s="21"/>
      <c r="H6" s="21"/>
      <c r="I6" s="21"/>
      <c r="J6" s="175"/>
      <c r="K6" s="21"/>
      <c r="L6" s="23"/>
      <c r="M6" s="21"/>
      <c r="N6" s="23"/>
      <c r="O6" s="24"/>
      <c r="P6" s="24"/>
      <c r="Q6" s="20"/>
    </row>
    <row r="7" spans="1:17" customFormat="1" ht="32.1" customHeight="1" thickBot="1" x14ac:dyDescent="0.35">
      <c r="A7" s="21"/>
      <c r="B7" s="392" t="s">
        <v>187</v>
      </c>
      <c r="C7" s="347"/>
      <c r="D7" s="348"/>
      <c r="E7" s="369" t="str">
        <f>IF('Data-Qtr1'!C8="&lt;Insert RCH Name here&gt;","Insert RCH Name in 
Data-Qtr1 tab",'Data-Qtr1'!C8)</f>
        <v>Insert RCH Name in 
Data-Qtr1 tab</v>
      </c>
      <c r="F7" s="370"/>
      <c r="G7" s="175"/>
      <c r="H7" s="175"/>
      <c r="I7" s="21"/>
      <c r="J7" s="21"/>
      <c r="K7" s="21"/>
      <c r="L7" s="23"/>
      <c r="M7" s="23"/>
      <c r="N7" s="23"/>
      <c r="O7" s="24"/>
      <c r="P7" s="24"/>
      <c r="Q7" s="20"/>
    </row>
    <row r="8" spans="1:17" customFormat="1" ht="40.5" hidden="1" customHeight="1" x14ac:dyDescent="0.3">
      <c r="A8" s="21"/>
      <c r="B8" s="343" t="s">
        <v>188</v>
      </c>
      <c r="C8" s="344"/>
      <c r="D8" s="345"/>
      <c r="E8" s="371" t="e">
        <f>IF(E5="Data not entered yet","",VLOOKUP(reference_latest_qtr_entered!C15,reference_latest_qtr_entered!B4:F11,3,FALSE))</f>
        <v>#N/A</v>
      </c>
      <c r="F8" s="372"/>
      <c r="G8" s="175"/>
      <c r="H8" s="175"/>
      <c r="I8" s="21"/>
      <c r="J8" s="21"/>
      <c r="K8" s="21"/>
      <c r="L8" s="23"/>
      <c r="M8" s="23"/>
      <c r="N8" s="23"/>
      <c r="O8" s="24"/>
      <c r="P8" s="24"/>
      <c r="Q8" s="20"/>
    </row>
    <row r="9" spans="1:17" customFormat="1" ht="40.5" hidden="1" customHeight="1" thickBot="1" x14ac:dyDescent="0.35">
      <c r="A9" s="21"/>
      <c r="B9" s="346" t="s">
        <v>126</v>
      </c>
      <c r="C9" s="347"/>
      <c r="D9" s="348"/>
      <c r="E9" s="369" t="e">
        <f>IF(E5="Data not entered yet","",VLOOKUP(reference_latest_qtr_entered!C15,reference_latest_qtr_entered!B4:F11,4,FALSE))</f>
        <v>#N/A</v>
      </c>
      <c r="F9" s="370"/>
      <c r="G9" s="175"/>
      <c r="H9" s="175"/>
      <c r="I9" s="21"/>
      <c r="J9" s="21"/>
      <c r="K9" s="21"/>
      <c r="L9" s="23"/>
      <c r="M9" s="23"/>
      <c r="N9" s="23"/>
      <c r="O9" s="24"/>
      <c r="P9" s="24"/>
      <c r="Q9" s="20"/>
    </row>
    <row r="10" spans="1:17" ht="23.25" customHeight="1" x14ac:dyDescent="0.3">
      <c r="A10" s="21"/>
      <c r="B10" s="115"/>
      <c r="C10" s="115"/>
      <c r="D10" s="115"/>
      <c r="E10" s="251"/>
      <c r="F10" s="93"/>
      <c r="G10" s="93"/>
      <c r="H10" s="93"/>
      <c r="I10" s="93"/>
      <c r="J10" s="93"/>
      <c r="K10" s="24"/>
      <c r="L10" s="23"/>
      <c r="M10" s="23"/>
      <c r="N10" s="23"/>
      <c r="O10" s="24"/>
      <c r="P10" s="24"/>
    </row>
    <row r="11" spans="1:17" ht="23.25" customHeight="1" x14ac:dyDescent="0.3">
      <c r="A11" s="21"/>
      <c r="B11" s="115"/>
      <c r="C11" s="115"/>
      <c r="D11" s="115"/>
      <c r="E11" s="251"/>
      <c r="F11" s="93"/>
      <c r="G11" s="93"/>
      <c r="H11" s="93"/>
      <c r="I11" s="93"/>
      <c r="J11" s="93"/>
      <c r="K11" s="24"/>
      <c r="L11" s="23"/>
      <c r="M11" s="23"/>
      <c r="N11" s="23"/>
      <c r="O11" s="24"/>
      <c r="P11" s="24"/>
    </row>
    <row r="12" spans="1:17" ht="23.25" customHeight="1" x14ac:dyDescent="0.3">
      <c r="A12" s="21"/>
      <c r="B12" s="115"/>
      <c r="C12" s="115"/>
      <c r="D12" s="115"/>
      <c r="E12" s="251"/>
      <c r="F12" s="93"/>
      <c r="G12" s="93"/>
      <c r="H12" s="93"/>
      <c r="I12" s="93"/>
      <c r="J12" s="93"/>
      <c r="K12" s="24"/>
      <c r="L12" s="23"/>
      <c r="M12" s="23"/>
      <c r="N12" s="23"/>
      <c r="O12" s="24"/>
      <c r="P12" s="24"/>
    </row>
    <row r="13" spans="1:17" ht="23.25" customHeight="1" x14ac:dyDescent="0.3">
      <c r="A13" s="21"/>
      <c r="B13" s="115"/>
      <c r="C13" s="115"/>
      <c r="D13" s="115"/>
      <c r="E13" s="251"/>
      <c r="F13" s="93"/>
      <c r="G13" s="93"/>
      <c r="H13" s="93"/>
      <c r="I13" s="93"/>
      <c r="J13" s="93"/>
      <c r="K13" s="24"/>
      <c r="L13" s="23"/>
      <c r="M13" s="23"/>
      <c r="N13" s="23"/>
      <c r="O13" s="24"/>
      <c r="P13" s="24"/>
    </row>
    <row r="14" spans="1:17" ht="23.25" customHeight="1" x14ac:dyDescent="0.3">
      <c r="A14" s="21"/>
      <c r="B14" s="115"/>
      <c r="C14" s="115"/>
      <c r="D14" s="115"/>
      <c r="E14" s="251"/>
      <c r="F14" s="93"/>
      <c r="G14" s="93"/>
      <c r="H14" s="93"/>
      <c r="I14" s="93"/>
      <c r="J14" s="93"/>
      <c r="K14" s="24"/>
      <c r="L14" s="23"/>
      <c r="M14" s="23"/>
      <c r="N14" s="23"/>
      <c r="O14" s="24"/>
      <c r="P14" s="24"/>
    </row>
    <row r="15" spans="1:17" ht="23.25" customHeight="1" x14ac:dyDescent="0.3">
      <c r="A15" s="21"/>
      <c r="B15" s="115"/>
      <c r="C15" s="115"/>
      <c r="D15" s="115"/>
      <c r="E15" s="251"/>
      <c r="F15" s="93"/>
      <c r="G15" s="93"/>
      <c r="H15" s="93"/>
      <c r="I15" s="93"/>
      <c r="J15" s="93"/>
      <c r="K15" s="24"/>
      <c r="L15" s="23"/>
      <c r="M15" s="23"/>
      <c r="N15" s="23"/>
      <c r="O15" s="24"/>
      <c r="P15" s="24"/>
    </row>
    <row r="16" spans="1:17" ht="23.25" customHeight="1" x14ac:dyDescent="0.3">
      <c r="A16" s="21"/>
      <c r="B16" s="115"/>
      <c r="C16" s="115"/>
      <c r="D16" s="115"/>
      <c r="E16" s="251"/>
      <c r="F16" s="93"/>
      <c r="G16" s="93"/>
      <c r="H16" s="93"/>
      <c r="I16" s="93"/>
      <c r="J16" s="93"/>
      <c r="K16" s="24"/>
      <c r="L16" s="23"/>
      <c r="M16" s="23"/>
      <c r="N16" s="23"/>
      <c r="O16" s="24"/>
      <c r="P16" s="24"/>
    </row>
    <row r="17" spans="1:17" ht="23.25" customHeight="1" x14ac:dyDescent="0.3">
      <c r="A17" s="21"/>
      <c r="B17" s="115"/>
      <c r="C17" s="115"/>
      <c r="D17" s="115"/>
      <c r="E17" s="251"/>
      <c r="F17" s="93"/>
      <c r="G17" s="93"/>
      <c r="H17" s="93"/>
      <c r="I17" s="93"/>
      <c r="J17" s="93"/>
      <c r="K17" s="24"/>
      <c r="L17" s="23"/>
      <c r="M17" s="23"/>
      <c r="N17" s="23"/>
      <c r="O17" s="24"/>
      <c r="P17" s="24"/>
    </row>
    <row r="18" spans="1:17" ht="23.25" customHeight="1" x14ac:dyDescent="0.3">
      <c r="A18" s="21"/>
      <c r="B18" s="115"/>
      <c r="C18" s="115"/>
      <c r="D18" s="115"/>
      <c r="E18" s="251"/>
      <c r="F18" s="93"/>
      <c r="G18" s="93"/>
      <c r="H18" s="93"/>
      <c r="I18" s="93"/>
      <c r="J18" s="93"/>
      <c r="K18" s="24"/>
      <c r="L18" s="23"/>
      <c r="M18" s="23"/>
      <c r="N18" s="23"/>
      <c r="O18" s="24"/>
      <c r="P18" s="24"/>
    </row>
    <row r="19" spans="1:17" ht="23.25" customHeight="1" x14ac:dyDescent="0.3">
      <c r="A19" s="21"/>
      <c r="B19" s="115"/>
      <c r="C19" s="115"/>
      <c r="D19" s="115"/>
      <c r="E19" s="251"/>
      <c r="F19" s="93"/>
      <c r="G19" s="93"/>
      <c r="H19" s="93"/>
      <c r="I19" s="93"/>
      <c r="J19" s="93"/>
      <c r="K19" s="24"/>
      <c r="L19" s="23"/>
      <c r="M19" s="23"/>
      <c r="N19" s="23"/>
      <c r="O19" s="24"/>
      <c r="P19" s="24"/>
    </row>
    <row r="20" spans="1:17" ht="23.25" customHeight="1" x14ac:dyDescent="0.3">
      <c r="A20" s="21"/>
      <c r="B20" s="115"/>
      <c r="C20" s="115"/>
      <c r="D20" s="115"/>
      <c r="E20" s="251"/>
      <c r="F20" s="93"/>
      <c r="G20" s="93"/>
      <c r="H20" s="93"/>
      <c r="I20" s="93"/>
      <c r="J20" s="93"/>
      <c r="K20" s="24"/>
      <c r="L20" s="23"/>
      <c r="M20" s="23"/>
      <c r="N20" s="23"/>
      <c r="O20" s="24"/>
      <c r="P20" s="24"/>
    </row>
    <row r="21" spans="1:17" ht="23.25" customHeight="1" x14ac:dyDescent="0.3">
      <c r="A21" s="21"/>
      <c r="B21" s="115"/>
      <c r="C21" s="115"/>
      <c r="D21" s="115"/>
      <c r="E21" s="251"/>
      <c r="F21" s="93"/>
      <c r="G21" s="93"/>
      <c r="H21" s="93"/>
      <c r="I21" s="93"/>
      <c r="J21" s="93"/>
      <c r="K21" s="24"/>
      <c r="L21" s="23"/>
      <c r="M21" s="23"/>
      <c r="N21" s="23"/>
      <c r="O21" s="24"/>
      <c r="P21" s="24"/>
    </row>
    <row r="22" spans="1:17" ht="23.25" customHeight="1" x14ac:dyDescent="0.3">
      <c r="A22" s="21"/>
      <c r="B22" s="115"/>
      <c r="C22" s="115"/>
      <c r="D22" s="115"/>
      <c r="E22" s="251"/>
      <c r="F22" s="93"/>
      <c r="G22" s="93"/>
      <c r="H22" s="93"/>
      <c r="I22" s="93"/>
      <c r="J22" s="93"/>
      <c r="K22" s="24"/>
      <c r="L22" s="23"/>
      <c r="M22" s="23"/>
      <c r="N22" s="23"/>
      <c r="O22" s="24"/>
      <c r="P22" s="24"/>
    </row>
    <row r="23" spans="1:17" ht="23.25" customHeight="1" x14ac:dyDescent="0.3">
      <c r="A23" s="21"/>
      <c r="B23" s="115"/>
      <c r="C23" s="115"/>
      <c r="D23" s="115"/>
      <c r="E23" s="251"/>
      <c r="F23" s="93"/>
      <c r="G23" s="93"/>
      <c r="H23" s="93"/>
      <c r="I23" s="93"/>
      <c r="J23" s="93"/>
      <c r="K23" s="24"/>
      <c r="L23" s="23"/>
      <c r="M23" s="23"/>
      <c r="N23" s="23"/>
      <c r="O23" s="24"/>
      <c r="P23" s="24"/>
    </row>
    <row r="24" spans="1:17" ht="23.25" customHeight="1" x14ac:dyDescent="0.3">
      <c r="A24" s="21"/>
      <c r="B24" s="115"/>
      <c r="C24" s="115"/>
      <c r="D24" s="115"/>
      <c r="E24" s="251"/>
      <c r="F24" s="93"/>
      <c r="G24" s="93"/>
      <c r="H24" s="93"/>
      <c r="I24" s="93"/>
      <c r="J24" s="93"/>
      <c r="K24" s="24"/>
      <c r="L24" s="23"/>
      <c r="M24" s="23"/>
      <c r="N24" s="23"/>
      <c r="O24" s="24"/>
      <c r="P24" s="24"/>
    </row>
    <row r="25" spans="1:17" ht="45.75" customHeight="1" thickBot="1" x14ac:dyDescent="0.35">
      <c r="A25" s="21"/>
      <c r="B25" s="115"/>
      <c r="C25" s="115"/>
      <c r="D25" s="115"/>
      <c r="E25" s="251"/>
      <c r="F25" s="93"/>
      <c r="G25" s="93"/>
      <c r="H25" s="93"/>
      <c r="I25" s="93"/>
      <c r="J25" s="93"/>
      <c r="K25" s="24"/>
      <c r="L25" s="23"/>
      <c r="M25" s="23"/>
      <c r="N25" s="23"/>
      <c r="O25" s="24"/>
      <c r="P25" s="24"/>
    </row>
    <row r="26" spans="1:17" customFormat="1" ht="99" customHeight="1" thickBot="1" x14ac:dyDescent="0.35">
      <c r="A26" s="21"/>
      <c r="B26" s="388" t="s">
        <v>100</v>
      </c>
      <c r="C26" s="389"/>
      <c r="D26" s="349" t="s">
        <v>165</v>
      </c>
      <c r="E26" s="350"/>
      <c r="F26" s="229" t="s">
        <v>75</v>
      </c>
      <c r="G26" s="385" t="s">
        <v>78</v>
      </c>
      <c r="H26" s="385"/>
      <c r="I26" s="231" t="s">
        <v>112</v>
      </c>
      <c r="J26" s="230" t="s">
        <v>169</v>
      </c>
      <c r="K26" s="386" t="s">
        <v>79</v>
      </c>
      <c r="L26" s="387"/>
      <c r="M26" s="23"/>
      <c r="N26" s="23"/>
      <c r="O26" s="24"/>
      <c r="P26" s="24"/>
      <c r="Q26" s="20"/>
    </row>
    <row r="27" spans="1:17" customFormat="1" ht="38.25" customHeight="1" x14ac:dyDescent="0.3">
      <c r="A27" s="21"/>
      <c r="B27" s="390" t="s">
        <v>189</v>
      </c>
      <c r="C27" s="391"/>
      <c r="D27" s="341" t="str">
        <f>IF(total_residents_audited_qtr1=0,"",primary_ind_flag_qtr1/total_residents_audited_qtr1)</f>
        <v/>
      </c>
      <c r="E27" s="342"/>
      <c r="F27" s="252" t="str">
        <f>IF(total_residents_audited_qtr1=0,"",secondry_ind_1_qtr1/total_residents_audited_qtr1)</f>
        <v/>
      </c>
      <c r="G27" s="377" t="str">
        <f>IF(AND(total_residents_audited_qtr1&gt;0,secondry_ind_2_denom_qtr1=0),"0.0% (0 of 0 residents)",IF(total_residents_audited_qtr1=0,"",_xlfn.CONCAT(TEXT(secondry_ind_2_nom_qtr1/secondry_ind_2_denom_qtr1,"0.0%")," (",secondry_ind_2_nom_qtr1," of ", secondry_ind_2_denom_qtr1," residents)")))</f>
        <v/>
      </c>
      <c r="H27" s="378"/>
      <c r="I27" s="258" t="str">
        <f>IF(AND(total_residents_audited_qtr1&gt;0,secondry_ind_3_denom_qtr1=0),"0.0% (0 of 0 residents)",IF(total_residents_audited_qtr1=0,"",_xlfn.CONCAT(TEXT(secondry_ind_3_nom_qtr1/secondry_ind_3_denom_qtr1,"0.0%")," (",secondry_ind_3_nom_qtr1," of ", secondry_ind_3_denom_qtr1," residents)")))</f>
        <v/>
      </c>
      <c r="J27" s="255" t="str">
        <f>IF(total_residents_audited_qtr1=0,"",secondry_ind_4_qtr1/total_residents_audited_qtr1)</f>
        <v/>
      </c>
      <c r="K27" s="383" t="str">
        <f>IF(total_residents_audited_qtr1=0,"",secondry_ind_5_qtr1/total_residents_audited_qtr1)</f>
        <v/>
      </c>
      <c r="L27" s="384"/>
      <c r="M27" s="23"/>
      <c r="N27" s="23"/>
      <c r="O27" s="24"/>
      <c r="P27" s="24"/>
      <c r="Q27" s="20"/>
    </row>
    <row r="28" spans="1:17" customFormat="1" ht="38.25" customHeight="1" x14ac:dyDescent="0.3">
      <c r="A28" s="21"/>
      <c r="B28" s="361" t="s">
        <v>190</v>
      </c>
      <c r="C28" s="362"/>
      <c r="D28" s="337" t="str">
        <f>IF(total_residents_audited_qtr2=0,"",primary_ind_flag_qtr2/total_residents_audited_qtr2)</f>
        <v/>
      </c>
      <c r="E28" s="338"/>
      <c r="F28" s="253" t="str">
        <f>IF(total_residents_audited_qtr2=0,"",secondry_ind_1_qtr2/total_residents_audited_qtr2)</f>
        <v/>
      </c>
      <c r="G28" s="373" t="str">
        <f>IF(AND(total_residents_audited_qtr2&gt;0,secondry_ind_2_denom_qtr2=0),"0.0% (0 of 0 residents)",IF(total_residents_audited_qtr2=0,"",_xlfn.CONCAT(TEXT(secondry_ind_2_nom_qtr2/secondry_ind_2_denom_qtr2,"0.0%")," (",secondry_ind_2_nom_qtr2," of ", secondry_ind_2_denom_qtr2," residents)")))</f>
        <v/>
      </c>
      <c r="H28" s="374"/>
      <c r="I28" s="259" t="str">
        <f>IF(AND(total_residents_audited_qtr2&gt;0,secondry_ind_3_denom_qtr2=0),"0.0% (0 of 0 residents)",IF(total_residents_audited_qtr2=0,"",_xlfn.CONCAT(TEXT(secondry_ind_3_nom_qtr2/secondry_ind_3_denom_qtr2,"0.0%")," (",secondry_ind_3_nom_qtr2," of ", secondry_ind_3_denom_qtr2," residents)")))</f>
        <v/>
      </c>
      <c r="J28" s="256" t="str">
        <f>IF(total_residents_audited_qtr2=0,"",secondry_ind_4_qtr2/total_residents_audited_qtr2)</f>
        <v/>
      </c>
      <c r="K28" s="379" t="str">
        <f>IF(total_residents_audited_qtr2=0,"",secondry_ind_5_qtr2/total_residents_audited_qtr2)</f>
        <v/>
      </c>
      <c r="L28" s="380"/>
      <c r="M28" s="23"/>
      <c r="N28" s="23"/>
      <c r="O28" s="24"/>
      <c r="P28" s="21"/>
      <c r="Q28" s="20"/>
    </row>
    <row r="29" spans="1:17" customFormat="1" ht="38.25" customHeight="1" thickBot="1" x14ac:dyDescent="0.35">
      <c r="A29" s="21"/>
      <c r="B29" s="363" t="s">
        <v>191</v>
      </c>
      <c r="C29" s="364"/>
      <c r="D29" s="339" t="str">
        <f>IF(total_residents_audited_qtr3=0,"",primary_ind_flag_qtr3/total_residents_audited_qtr3)</f>
        <v/>
      </c>
      <c r="E29" s="340"/>
      <c r="F29" s="254" t="str">
        <f>IF(total_residents_audited_qtr3=0,"",secondry_ind_1_qtr3/total_residents_audited_qtr3)</f>
        <v/>
      </c>
      <c r="G29" s="375" t="str">
        <f>IF(AND(total_residents_audited_qtr3&gt;0,secondry_ind_2_denom_qtr3=0),"0.0% (0 of 0 residents)",IF(total_residents_audited_qtr3=0,"",_xlfn.CONCAT(TEXT(secondry_ind_2_nom_qtr3/secondry_ind_2_denom_qtr3,"0.0%")," (",secondry_ind_2_nom_qtr3," of ", secondry_ind_2_denom_qtr3," residents)")))</f>
        <v/>
      </c>
      <c r="H29" s="376"/>
      <c r="I29" s="260" t="str">
        <f>IF(AND(total_residents_audited_qtr3&gt;0,secondry_ind_3_denom_qtr3=0),"0.0% (0 of 0 residents)",IF(total_residents_audited_qtr3=0,"",_xlfn.CONCAT(TEXT(secondry_ind_3_nom_qtr3/secondry_ind_3_denom_qtr3,"0.0%")," (",secondry_ind_3_nom_qtr3," of ", secondry_ind_3_denom_qtr3," residents)")))</f>
        <v/>
      </c>
      <c r="J29" s="257" t="str">
        <f>IF(total_residents_audited_qtr3=0,"",secondry_ind_4_qtr3/total_residents_audited_qtr3)</f>
        <v/>
      </c>
      <c r="K29" s="381" t="str">
        <f>IF(total_residents_audited_qtr3=0,"",secondry_ind_5_qtr3/total_residents_audited_qtr3)</f>
        <v/>
      </c>
      <c r="L29" s="382"/>
      <c r="M29" s="21"/>
      <c r="N29" s="20"/>
      <c r="O29" s="21"/>
      <c r="P29" s="21"/>
      <c r="Q29" s="20"/>
    </row>
    <row r="30" spans="1:17" customFormat="1" ht="38.25" customHeight="1" x14ac:dyDescent="0.3">
      <c r="A30" s="21"/>
      <c r="B30" s="351" t="s">
        <v>192</v>
      </c>
      <c r="C30" s="352"/>
      <c r="D30" s="341" t="str">
        <f>IF(total_residents_audited_qtr4=0,"",primary_ind_flag_qtr4/total_residents_audited_qtr4)</f>
        <v/>
      </c>
      <c r="E30" s="342"/>
      <c r="F30" s="252" t="str">
        <f>IF(total_residents_audited_qtr4=0,"",secondry_ind_1_qtr4/total_residents_audited_qtr4)</f>
        <v/>
      </c>
      <c r="G30" s="377" t="str">
        <f>IF(AND(total_residents_audited_qtr4&gt;0,secondry_ind_2_denom_qtr4=0),"0.0% (0 of 0 residents)",IF(total_residents_audited_qtr4=0,"",_xlfn.CONCAT(TEXT(secondry_ind_2_nom_qtr4/secondry_ind_2_denom_qtr4,"0.0%")," (",secondry_ind_2_nom_qtr4," of ", secondry_ind_2_denom_qtr4," residents)")))</f>
        <v/>
      </c>
      <c r="H30" s="378"/>
      <c r="I30" s="258" t="str">
        <f>IF(AND(total_residents_audited_qtr4&gt;0,secondry_ind_3_denom_qtr4=0),"0.0% (0 of 0 residents)",IF(total_residents_audited_qtr4=0,"",_xlfn.CONCAT(TEXT(secondry_ind_3_nom_qtr4/secondry_ind_3_denom_qtr4,"0.0%")," (",secondry_ind_3_nom_qtr4," of ", secondry_ind_3_denom_qtr4," residents)")))</f>
        <v/>
      </c>
      <c r="J30" s="255" t="str">
        <f>IF(total_residents_audited_qtr4=0,"",secondry_ind_4_qtr4/total_residents_audited_qtr4)</f>
        <v/>
      </c>
      <c r="K30" s="383" t="str">
        <f>IF(total_residents_audited_qtr4=0,"",secondry_ind_5_qtr4/total_residents_audited_qtr4)</f>
        <v/>
      </c>
      <c r="L30" s="384"/>
      <c r="M30" s="21"/>
      <c r="N30" s="20"/>
      <c r="O30" s="21"/>
      <c r="P30" s="21"/>
      <c r="Q30" s="20"/>
    </row>
    <row r="31" spans="1:17" customFormat="1" ht="38.25" customHeight="1" x14ac:dyDescent="0.3">
      <c r="A31" s="21"/>
      <c r="B31" s="353" t="s">
        <v>193</v>
      </c>
      <c r="C31" s="354"/>
      <c r="D31" s="337" t="str">
        <f>IF(total_residents_audited_qtr5=0,"",primary_ind_flag_qtr5/total_residents_audited_qtr5)</f>
        <v/>
      </c>
      <c r="E31" s="338"/>
      <c r="F31" s="253" t="str">
        <f>IF(total_residents_audited_qtr5=0,"",secondry_ind_1_qtr5/total_residents_audited_qtr5)</f>
        <v/>
      </c>
      <c r="G31" s="373" t="str">
        <f>IF(AND(total_residents_audited_qtr5&gt;0,secondry_ind_2_denom_qtr5=0),"0.0% (0 of 0 residents)",IF(total_residents_audited_qtr5=0,"",_xlfn.CONCAT(TEXT(secondry_ind_2_nom_qtr5/secondry_ind_2_denom_qtr5,"0.0%")," (",secondry_ind_2_nom_qtr5," of ", secondry_ind_2_denom_qtr5," residents)")))</f>
        <v/>
      </c>
      <c r="H31" s="374"/>
      <c r="I31" s="259" t="str">
        <f>IF(AND(total_residents_audited_qtr5&gt;0,secondry_ind_3_denom_qtr5=0),"0.0% (0 of 0 residents)",IF(total_residents_audited_qtr5=0,"",_xlfn.CONCAT(TEXT(secondry_ind_3_nom_qtr5/secondry_ind_3_denom_qtr5,"0.0%")," (",secondry_ind_3_nom_qtr5," of ", secondry_ind_3_denom_qtr5," residents)")))</f>
        <v/>
      </c>
      <c r="J31" s="256" t="str">
        <f>IF(total_residents_audited_qtr5=0,"",secondry_ind_4_qtr5/total_residents_audited_qtr5)</f>
        <v/>
      </c>
      <c r="K31" s="379" t="str">
        <f>IF(total_residents_audited_qtr5=0,"",secondry_ind_5_qtr5/total_residents_audited_qtr5)</f>
        <v/>
      </c>
      <c r="L31" s="380"/>
      <c r="M31" s="21"/>
      <c r="N31" s="21"/>
      <c r="O31" s="21"/>
      <c r="P31" s="21"/>
      <c r="Q31" s="20"/>
    </row>
    <row r="32" spans="1:17" ht="38.25" customHeight="1" thickBot="1" x14ac:dyDescent="0.35">
      <c r="A32" s="21"/>
      <c r="B32" s="355" t="s">
        <v>194</v>
      </c>
      <c r="C32" s="356"/>
      <c r="D32" s="339" t="str">
        <f>IF(total_residents_audited_qtr6=0,"",primary_ind_flag_qtr6/total_residents_audited_qtr6)</f>
        <v/>
      </c>
      <c r="E32" s="340"/>
      <c r="F32" s="254" t="str">
        <f>IF(total_residents_audited_qtr6=0,"",secondry_ind_1_qtr6/total_residents_audited_qtr6)</f>
        <v/>
      </c>
      <c r="G32" s="375" t="str">
        <f>IF(AND(total_residents_audited_qtr6&gt;0,secondry_ind_2_denom_qtr6=0),"0.0% (0 of 0 residents)",IF(total_residents_audited_qtr6=0,"",_xlfn.CONCAT(TEXT(secondry_ind_2_nom_qtr6/secondry_ind_2_denom_qtr6,"0.0%")," (",secondry_ind_2_nom_qtr6," of ", secondry_ind_2_denom_qtr6," residents)")))</f>
        <v/>
      </c>
      <c r="H32" s="376"/>
      <c r="I32" s="260" t="str">
        <f>IF(AND(total_residents_audited_qtr6&gt;0,secondry_ind_3_denom_qtr6=0),"0.0% (0 of 0 residents)",IF(total_residents_audited_qtr6=0,"",_xlfn.CONCAT(TEXT(secondry_ind_3_nom_qtr6/secondry_ind_3_denom_qtr6,"0.0%")," (",secondry_ind_3_nom_qtr6," of ", secondry_ind_3_denom_qtr6," residents)")))</f>
        <v/>
      </c>
      <c r="J32" s="257" t="str">
        <f>IF(total_residents_audited_qtr6=0,"",secondry_ind_4_qtr6/total_residents_audited_qtr6)</f>
        <v/>
      </c>
      <c r="K32" s="381" t="str">
        <f>IF(total_residents_audited_qtr6=0,"",secondry_ind_5_qtr6/total_residents_audited_qtr6)</f>
        <v/>
      </c>
      <c r="L32" s="382"/>
      <c r="M32" s="21"/>
    </row>
    <row r="33" spans="1:13" ht="38.25" customHeight="1" x14ac:dyDescent="0.3">
      <c r="A33" s="21"/>
      <c r="B33" s="359" t="s">
        <v>86</v>
      </c>
      <c r="C33" s="360"/>
      <c r="D33" s="341" t="str">
        <f>IF(total_residents_audited_qtr7=0,"",primary_ind_flag_qtr7/total_residents_audited_qtr7)</f>
        <v/>
      </c>
      <c r="E33" s="342"/>
      <c r="F33" s="252" t="str">
        <f>IF(total_residents_audited_qtr7=0,"",secondry_ind_1_qtr7/total_residents_audited_qtr7)</f>
        <v/>
      </c>
      <c r="G33" s="377" t="str">
        <f>IF(AND(total_residents_audited_qtr7&gt;0,secondry_ind_2_denom_qtr7=0),"0.0% (0 of 0 residents)",IF(total_residents_audited_qtr7=0,"",_xlfn.CONCAT(TEXT(secondry_ind_2_nom_qtr7/secondry_ind_2_denom_qtr7,"0.0%")," (",secondry_ind_2_nom_qtr7," of ", secondry_ind_2_denom_qtr7," residents)")))</f>
        <v/>
      </c>
      <c r="H33" s="378"/>
      <c r="I33" s="258" t="str">
        <f>IF(AND(total_residents_audited_qtr7&gt;0,secondry_ind_3_denom_qtr7=0),"0.0% (0 of 0 residents)",IF(total_residents_audited_qtr7=0,"",_xlfn.CONCAT(TEXT(secondry_ind_3_nom_qtr7/secondry_ind_3_denom_qtr7,"0.0%")," (",secondry_ind_3_nom_qtr7," of ", secondry_ind_3_denom_qtr7," residents)")))</f>
        <v/>
      </c>
      <c r="J33" s="255" t="str">
        <f>IF(total_residents_audited_qtr7=0,"",secondry_ind_4_qtr7/total_residents_audited_qtr7)</f>
        <v/>
      </c>
      <c r="K33" s="383" t="str">
        <f>IF(total_residents_audited_qtr7=0,"",secondry_ind_5_qtr7/total_residents_audited_qtr7)</f>
        <v/>
      </c>
      <c r="L33" s="384"/>
      <c r="M33" s="21"/>
    </row>
    <row r="34" spans="1:13" ht="38.25" customHeight="1" thickBot="1" x14ac:dyDescent="0.35">
      <c r="A34" s="21"/>
      <c r="B34" s="357" t="s">
        <v>87</v>
      </c>
      <c r="C34" s="358"/>
      <c r="D34" s="339" t="str">
        <f>IF(total_residents_audited_qtr8=0,"",primary_ind_flag_qtr8/total_residents_audited_qtr8)</f>
        <v/>
      </c>
      <c r="E34" s="340"/>
      <c r="F34" s="254" t="str">
        <f>IF(total_residents_audited_qtr8=0,"",secondry_ind_1_qtr8/total_residents_audited_qtr8)</f>
        <v/>
      </c>
      <c r="G34" s="375" t="str">
        <f>IF(AND(total_residents_audited_qtr8&gt;0,secondry_ind_2_denom_qtr8=0),"0.0% (0 of 0 residents)",IF(total_residents_audited_qtr8=0,"",_xlfn.CONCAT(TEXT(secondry_ind_2_nom_qtr8/secondry_ind_2_denom_qtr8,"0.0%")," (",secondry_ind_2_nom_qtr8," of ", secondry_ind_2_denom_qtr8," residents)")))</f>
        <v/>
      </c>
      <c r="H34" s="376"/>
      <c r="I34" s="260" t="str">
        <f>IF(AND(total_residents_audited_qtr8&gt;0,secondry_ind_3_denom_qtr8=0),"0.0% (0 of 0 residents)",IF(total_residents_audited_qtr8=0,"",_xlfn.CONCAT(TEXT(secondry_ind_3_nom_qtr8/secondry_ind_3_denom_qtr8,"0.0%")," (",secondry_ind_3_nom_qtr8," of ", secondry_ind_3_denom_qtr8," residents)")))</f>
        <v/>
      </c>
      <c r="J34" s="257" t="str">
        <f>IF(total_residents_audited_qtr8=0,"",secondry_ind_4_qtr8/total_residents_audited_qtr8)</f>
        <v/>
      </c>
      <c r="K34" s="381" t="str">
        <f>IF(total_residents_audited_qtr8=0,"",secondry_ind_5_qtr8/total_residents_audited_qtr8)</f>
        <v/>
      </c>
      <c r="L34" s="382"/>
      <c r="M34" s="21"/>
    </row>
    <row r="35" spans="1:13" ht="25.5" customHeight="1" x14ac:dyDescent="0.3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</row>
  </sheetData>
  <sheetProtection algorithmName="SHA-512" hashValue="6cSIhZx/SniMlPjqv2trXNk1gQmEdas0UJQNcs7t40K9DgP+lSzAv020Ck2GdmBu02N28qc3t8JYijjs+HJsvQ==" saltValue="sFwi2LtTqfhdhnUQBCF3BA==" spinCount="100000" sheet="1" objects="1" scenarios="1"/>
  <protectedRanges>
    <protectedRange password="DE45" sqref="E7" name="Range1"/>
    <protectedRange password="DE45" sqref="B6" name="Range1_1"/>
    <protectedRange password="DE45" sqref="B5" name="Range1_1_1"/>
  </protectedRanges>
  <mergeCells count="47">
    <mergeCell ref="B1:M1"/>
    <mergeCell ref="G26:H26"/>
    <mergeCell ref="G27:H27"/>
    <mergeCell ref="K26:L26"/>
    <mergeCell ref="K27:L27"/>
    <mergeCell ref="B26:C26"/>
    <mergeCell ref="B27:C27"/>
    <mergeCell ref="B7:D7"/>
    <mergeCell ref="B6:D6"/>
    <mergeCell ref="B5:D5"/>
    <mergeCell ref="G28:H28"/>
    <mergeCell ref="K28:L28"/>
    <mergeCell ref="G29:H29"/>
    <mergeCell ref="K29:L29"/>
    <mergeCell ref="G30:H30"/>
    <mergeCell ref="K30:L30"/>
    <mergeCell ref="G31:H31"/>
    <mergeCell ref="G32:H32"/>
    <mergeCell ref="G33:H33"/>
    <mergeCell ref="G34:H34"/>
    <mergeCell ref="K31:L31"/>
    <mergeCell ref="K32:L32"/>
    <mergeCell ref="K33:L33"/>
    <mergeCell ref="K34:L34"/>
    <mergeCell ref="B28:C28"/>
    <mergeCell ref="B29:C29"/>
    <mergeCell ref="E5:F5"/>
    <mergeCell ref="E6:F6"/>
    <mergeCell ref="E7:F7"/>
    <mergeCell ref="E8:F8"/>
    <mergeCell ref="E9:F9"/>
    <mergeCell ref="D31:E31"/>
    <mergeCell ref="D32:E32"/>
    <mergeCell ref="D33:E33"/>
    <mergeCell ref="D34:E34"/>
    <mergeCell ref="B8:D8"/>
    <mergeCell ref="B9:D9"/>
    <mergeCell ref="D26:E26"/>
    <mergeCell ref="D27:E27"/>
    <mergeCell ref="D28:E28"/>
    <mergeCell ref="D29:E29"/>
    <mergeCell ref="D30:E30"/>
    <mergeCell ref="B30:C30"/>
    <mergeCell ref="B31:C31"/>
    <mergeCell ref="B32:C32"/>
    <mergeCell ref="B34:C34"/>
    <mergeCell ref="B33:C33"/>
  </mergeCells>
  <phoneticPr fontId="19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IF5YLQC5NEHNT7WME5A35KT5QTB6G4RO:ms-officescript%3A%2F%2Fonedrive_business_sharinglink%2Fu!aHR0cHM6Ly9oZWFsdGhxbGQtbXkuc2hhcmVwb2ludC5jb20vOnU6L2cvcGVyc29uYWwvYWFyb25fdmFuZ2FyZGVyZW5faGVhbHRoX3FsZF9nb3ZfYXUvRVYxcER0bi16Q2RCdnFwOWhNUGpjaTRCVVJxenZXcER1Zk9pNVZWSEs3NFM5dw"/>
  <scriptId xmlns="" id="ms-officescript%3A%2F%2Fonedrive_business_itemlink%2F01IF5YLQHBZRQSCOEAKVCZJNJSCMWRCHRI:ms-officescript%3A%2F%2Fonedrive_business_sharinglink%2Fu!aHR0cHM6Ly9oZWFsdGhxbGQtbXkuc2hhcmVwb2ludC5jb20vOnU6L2cvcGVyc29uYWwvYWFyb25fdmFuZ2FyZGVyZW5faGVhbHRoX3FsZF9nb3ZfYXUvRWVITVlTRTRnRlZGbExVeUV5MFJIaWdCUU5CZDFWdmE0dFBLbkhGbk9CbXJUZw"/>
</scriptIds>
</file>

<file path=customXml/itemProps1.xml><?xml version="1.0" encoding="utf-8"?>
<ds:datastoreItem xmlns:ds="http://schemas.openxmlformats.org/officeDocument/2006/customXml" ds:itemID="{DEF6C663-0165-4F31-BB51-39A832F86807}">
  <ds:schemaRefs>
    <ds:schemaRef ds:uri="http://schemas.microsoft.com/office/extensibility/maker/v1.0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309</vt:i4>
      </vt:variant>
    </vt:vector>
  </HeadingPairs>
  <TitlesOfParts>
    <vt:vector size="319" baseType="lpstr">
      <vt:lpstr>Data-Qtr1</vt:lpstr>
      <vt:lpstr>Data-Qtr2</vt:lpstr>
      <vt:lpstr>Data-Qtr3</vt:lpstr>
      <vt:lpstr>Data-Qtr4</vt:lpstr>
      <vt:lpstr>Data-Qtr5</vt:lpstr>
      <vt:lpstr>Data-Qtr6</vt:lpstr>
      <vt:lpstr>Data-Qtr7</vt:lpstr>
      <vt:lpstr>Data-Qtr8</vt:lpstr>
      <vt:lpstr>Indicator Summary</vt:lpstr>
      <vt:lpstr>Summary of Responses</vt:lpstr>
      <vt:lpstr>'Reference-Qtr2'!audit_answer_flagq1y1</vt:lpstr>
      <vt:lpstr>'Reference-Qtr3'!audit_answer_flagq1y1</vt:lpstr>
      <vt:lpstr>'Reference-Qtr4'!audit_answer_flagq1y1</vt:lpstr>
      <vt:lpstr>'Reference-Qtr5'!audit_answer_flagq1y1</vt:lpstr>
      <vt:lpstr>'Reference-Qtr6'!audit_answer_flagq1y1</vt:lpstr>
      <vt:lpstr>'Reference-Qtr7'!audit_answer_flagq1y1</vt:lpstr>
      <vt:lpstr>'Reference-Qtr8'!audit_answer_flagq1y1</vt:lpstr>
      <vt:lpstr>audit_answer_flagq1y1</vt:lpstr>
      <vt:lpstr>'Reference-Qtr2'!audit_answer_flagq1y2</vt:lpstr>
      <vt:lpstr>'Reference-Qtr3'!audit_answer_flagq1y2</vt:lpstr>
      <vt:lpstr>'Reference-Qtr4'!audit_answer_flagq1y2</vt:lpstr>
      <vt:lpstr>'Reference-Qtr5'!audit_answer_flagq1y2</vt:lpstr>
      <vt:lpstr>'Reference-Qtr6'!audit_answer_flagq1y2</vt:lpstr>
      <vt:lpstr>'Reference-Qtr7'!audit_answer_flagq1y2</vt:lpstr>
      <vt:lpstr>'Reference-Qtr8'!audit_answer_flagq1y2</vt:lpstr>
      <vt:lpstr>audit_answer_flagq1y2</vt:lpstr>
      <vt:lpstr>'Reference-Qtr2'!audit_answer_flagq2y1</vt:lpstr>
      <vt:lpstr>'Reference-Qtr3'!audit_answer_flagq2y1</vt:lpstr>
      <vt:lpstr>'Reference-Qtr4'!audit_answer_flagq2y1</vt:lpstr>
      <vt:lpstr>'Reference-Qtr5'!audit_answer_flagq2y1</vt:lpstr>
      <vt:lpstr>'Reference-Qtr6'!audit_answer_flagq2y1</vt:lpstr>
      <vt:lpstr>'Reference-Qtr7'!audit_answer_flagq2y1</vt:lpstr>
      <vt:lpstr>'Reference-Qtr8'!audit_answer_flagq2y1</vt:lpstr>
      <vt:lpstr>audit_answer_flagq2y1</vt:lpstr>
      <vt:lpstr>'Reference-Qtr2'!audit_answer_flagq2y2</vt:lpstr>
      <vt:lpstr>'Reference-Qtr3'!audit_answer_flagq2y2</vt:lpstr>
      <vt:lpstr>'Reference-Qtr4'!audit_answer_flagq2y2</vt:lpstr>
      <vt:lpstr>'Reference-Qtr5'!audit_answer_flagq2y2</vt:lpstr>
      <vt:lpstr>'Reference-Qtr6'!audit_answer_flagq2y2</vt:lpstr>
      <vt:lpstr>'Reference-Qtr7'!audit_answer_flagq2y2</vt:lpstr>
      <vt:lpstr>'Reference-Qtr8'!audit_answer_flagq2y2</vt:lpstr>
      <vt:lpstr>audit_answer_flagq2y2</vt:lpstr>
      <vt:lpstr>'Reference-Qtr2'!audit_answer_flagq3y1</vt:lpstr>
      <vt:lpstr>'Reference-Qtr3'!audit_answer_flagq3y1</vt:lpstr>
      <vt:lpstr>'Reference-Qtr4'!audit_answer_flagq3y1</vt:lpstr>
      <vt:lpstr>'Reference-Qtr5'!audit_answer_flagq3y1</vt:lpstr>
      <vt:lpstr>'Reference-Qtr6'!audit_answer_flagq3y1</vt:lpstr>
      <vt:lpstr>'Reference-Qtr7'!audit_answer_flagq3y1</vt:lpstr>
      <vt:lpstr>'Reference-Qtr8'!audit_answer_flagq3y1</vt:lpstr>
      <vt:lpstr>audit_answer_flagq3y1</vt:lpstr>
      <vt:lpstr>'Reference-Qtr2'!audit_answer_flagq3y2</vt:lpstr>
      <vt:lpstr>'Reference-Qtr3'!audit_answer_flagq3y2</vt:lpstr>
      <vt:lpstr>'Reference-Qtr4'!audit_answer_flagq3y2</vt:lpstr>
      <vt:lpstr>'Reference-Qtr5'!audit_answer_flagq3y2</vt:lpstr>
      <vt:lpstr>'Reference-Qtr6'!audit_answer_flagq3y2</vt:lpstr>
      <vt:lpstr>'Reference-Qtr7'!audit_answer_flagq3y2</vt:lpstr>
      <vt:lpstr>'Reference-Qtr8'!audit_answer_flagq3y2</vt:lpstr>
      <vt:lpstr>audit_answer_flagq3y2</vt:lpstr>
      <vt:lpstr>'Reference-Qtr2'!audit_answer_flagq4y1</vt:lpstr>
      <vt:lpstr>'Reference-Qtr3'!audit_answer_flagq4y1</vt:lpstr>
      <vt:lpstr>'Reference-Qtr4'!audit_answer_flagq4y1</vt:lpstr>
      <vt:lpstr>'Reference-Qtr5'!audit_answer_flagq4y1</vt:lpstr>
      <vt:lpstr>'Reference-Qtr6'!audit_answer_flagq4y1</vt:lpstr>
      <vt:lpstr>'Reference-Qtr7'!audit_answer_flagq4y1</vt:lpstr>
      <vt:lpstr>'Reference-Qtr8'!audit_answer_flagq4y1</vt:lpstr>
      <vt:lpstr>audit_answer_flagq4y1</vt:lpstr>
      <vt:lpstr>'Reference-Qtr2'!audit_answer_flagq4y2</vt:lpstr>
      <vt:lpstr>'Reference-Qtr3'!audit_answer_flagq4y2</vt:lpstr>
      <vt:lpstr>'Reference-Qtr4'!audit_answer_flagq4y2</vt:lpstr>
      <vt:lpstr>'Reference-Qtr5'!audit_answer_flagq4y2</vt:lpstr>
      <vt:lpstr>'Reference-Qtr6'!audit_answer_flagq4y2</vt:lpstr>
      <vt:lpstr>'Reference-Qtr7'!audit_answer_flagq4y2</vt:lpstr>
      <vt:lpstr>'Reference-Qtr8'!audit_answer_flagq4y2</vt:lpstr>
      <vt:lpstr>audit_answer_flagq4y2</vt:lpstr>
      <vt:lpstr>'Reference-Qtr2'!hospitalname</vt:lpstr>
      <vt:lpstr>'Reference-Qtr3'!hospitalname</vt:lpstr>
      <vt:lpstr>'Reference-Qtr4'!hospitalname</vt:lpstr>
      <vt:lpstr>'Reference-Qtr5'!hospitalname</vt:lpstr>
      <vt:lpstr>'Reference-Qtr6'!hospitalname</vt:lpstr>
      <vt:lpstr>'Reference-Qtr7'!hospitalname</vt:lpstr>
      <vt:lpstr>'Reference-Qtr8'!hospitalname</vt:lpstr>
      <vt:lpstr>hospitalname</vt:lpstr>
      <vt:lpstr>'Reference-Qtr2'!Last_Audit_Date</vt:lpstr>
      <vt:lpstr>'Reference-Qtr3'!Last_Audit_Date</vt:lpstr>
      <vt:lpstr>'Reference-Qtr4'!Last_Audit_Date</vt:lpstr>
      <vt:lpstr>'Reference-Qtr5'!Last_Audit_Date</vt:lpstr>
      <vt:lpstr>'Reference-Qtr6'!Last_Audit_Date</vt:lpstr>
      <vt:lpstr>'Reference-Qtr7'!Last_Audit_Date</vt:lpstr>
      <vt:lpstr>'Reference-Qtr8'!Last_Audit_Date</vt:lpstr>
      <vt:lpstr>Last_Audit_Date</vt:lpstr>
      <vt:lpstr>Last_Audit_Date_qtr1</vt:lpstr>
      <vt:lpstr>Last_Audit_Date_qtr2</vt:lpstr>
      <vt:lpstr>Last_Audit_Date_qtr3</vt:lpstr>
      <vt:lpstr>Last_Audit_Date_qtr4</vt:lpstr>
      <vt:lpstr>Last_Audit_Date_qtr5</vt:lpstr>
      <vt:lpstr>Last_Audit_Date_qtr6</vt:lpstr>
      <vt:lpstr>Last_Audit_Date_qtr7</vt:lpstr>
      <vt:lpstr>Last_Audit_Date_qtr8</vt:lpstr>
      <vt:lpstr>last_qtr_audited</vt:lpstr>
      <vt:lpstr>latest_qtr_string</vt:lpstr>
      <vt:lpstr>'Reference-Qtr2'!Mandatory_Question_Qty</vt:lpstr>
      <vt:lpstr>'Reference-Qtr3'!Mandatory_Question_Qty</vt:lpstr>
      <vt:lpstr>'Reference-Qtr4'!Mandatory_Question_Qty</vt:lpstr>
      <vt:lpstr>'Reference-Qtr5'!Mandatory_Question_Qty</vt:lpstr>
      <vt:lpstr>'Reference-Qtr6'!Mandatory_Question_Qty</vt:lpstr>
      <vt:lpstr>'Reference-Qtr7'!Mandatory_Question_Qty</vt:lpstr>
      <vt:lpstr>'Reference-Qtr8'!Mandatory_Question_Qty</vt:lpstr>
      <vt:lpstr>Mandatory_Question_Qty</vt:lpstr>
      <vt:lpstr>'Reference-Qtr2'!num_residents</vt:lpstr>
      <vt:lpstr>'Reference-Qtr3'!num_residents</vt:lpstr>
      <vt:lpstr>'Reference-Qtr4'!num_residents</vt:lpstr>
      <vt:lpstr>'Reference-Qtr5'!num_residents</vt:lpstr>
      <vt:lpstr>'Reference-Qtr6'!num_residents</vt:lpstr>
      <vt:lpstr>'Reference-Qtr7'!num_residents</vt:lpstr>
      <vt:lpstr>'Reference-Qtr8'!num_residents</vt:lpstr>
      <vt:lpstr>num_residents</vt:lpstr>
      <vt:lpstr>'Reference-Qtr2'!num_residents_val</vt:lpstr>
      <vt:lpstr>'Reference-Qtr3'!num_residents_val</vt:lpstr>
      <vt:lpstr>'Reference-Qtr4'!num_residents_val</vt:lpstr>
      <vt:lpstr>'Reference-Qtr5'!num_residents_val</vt:lpstr>
      <vt:lpstr>'Reference-Qtr6'!num_residents_val</vt:lpstr>
      <vt:lpstr>'Reference-Qtr7'!num_residents_val</vt:lpstr>
      <vt:lpstr>'Reference-Qtr8'!num_residents_val</vt:lpstr>
      <vt:lpstr>num_residents_val</vt:lpstr>
      <vt:lpstr>'Reference-Qtr2'!primary_ind_flag</vt:lpstr>
      <vt:lpstr>'Reference-Qtr3'!primary_ind_flag</vt:lpstr>
      <vt:lpstr>'Reference-Qtr4'!primary_ind_flag</vt:lpstr>
      <vt:lpstr>'Reference-Qtr5'!primary_ind_flag</vt:lpstr>
      <vt:lpstr>'Reference-Qtr6'!primary_ind_flag</vt:lpstr>
      <vt:lpstr>'Reference-Qtr7'!primary_ind_flag</vt:lpstr>
      <vt:lpstr>'Reference-Qtr8'!primary_ind_flag</vt:lpstr>
      <vt:lpstr>primary_ind_flag</vt:lpstr>
      <vt:lpstr>primary_ind_flag_qtr1</vt:lpstr>
      <vt:lpstr>primary_ind_flag_qtr2</vt:lpstr>
      <vt:lpstr>primary_ind_flag_qtr3</vt:lpstr>
      <vt:lpstr>primary_ind_flag_qtr4</vt:lpstr>
      <vt:lpstr>primary_ind_flag_qtr5</vt:lpstr>
      <vt:lpstr>primary_ind_flag_qtr6</vt:lpstr>
      <vt:lpstr>primary_ind_flag_qtr7</vt:lpstr>
      <vt:lpstr>primary_ind_flag_qtr8</vt:lpstr>
      <vt:lpstr>'Reference-Qtr2'!Q1bAnswerList</vt:lpstr>
      <vt:lpstr>'Reference-Qtr3'!Q1bAnswerList</vt:lpstr>
      <vt:lpstr>'Reference-Qtr4'!Q1bAnswerList</vt:lpstr>
      <vt:lpstr>'Reference-Qtr5'!Q1bAnswerList</vt:lpstr>
      <vt:lpstr>'Reference-Qtr6'!Q1bAnswerList</vt:lpstr>
      <vt:lpstr>'Reference-Qtr7'!Q1bAnswerList</vt:lpstr>
      <vt:lpstr>'Reference-Qtr8'!Q1bAnswerList</vt:lpstr>
      <vt:lpstr>Q1bAnswerList</vt:lpstr>
      <vt:lpstr>'Reference-Qtr2'!Q1dAnswerList</vt:lpstr>
      <vt:lpstr>'Reference-Qtr3'!Q1dAnswerList</vt:lpstr>
      <vt:lpstr>'Reference-Qtr4'!Q1dAnswerList</vt:lpstr>
      <vt:lpstr>'Reference-Qtr5'!Q1dAnswerList</vt:lpstr>
      <vt:lpstr>'Reference-Qtr6'!Q1dAnswerList</vt:lpstr>
      <vt:lpstr>'Reference-Qtr7'!Q1dAnswerList</vt:lpstr>
      <vt:lpstr>'Reference-Qtr8'!Q1dAnswerList</vt:lpstr>
      <vt:lpstr>Q1dAnswerList</vt:lpstr>
      <vt:lpstr>'Reference-Qtr2'!qtr_options</vt:lpstr>
      <vt:lpstr>'Reference-Qtr3'!qtr_options</vt:lpstr>
      <vt:lpstr>'Reference-Qtr4'!qtr_options</vt:lpstr>
      <vt:lpstr>'Reference-Qtr5'!qtr_options</vt:lpstr>
      <vt:lpstr>'Reference-Qtr6'!qtr_options</vt:lpstr>
      <vt:lpstr>'Reference-Qtr7'!qtr_options</vt:lpstr>
      <vt:lpstr>'Reference-Qtr8'!qtr_options</vt:lpstr>
      <vt:lpstr>qtr_options</vt:lpstr>
      <vt:lpstr>reference_latest_qtr_entered</vt:lpstr>
      <vt:lpstr>'Reference-Qtr2'!secondry_ind_1</vt:lpstr>
      <vt:lpstr>'Reference-Qtr3'!secondry_ind_1</vt:lpstr>
      <vt:lpstr>'Reference-Qtr4'!secondry_ind_1</vt:lpstr>
      <vt:lpstr>'Reference-Qtr5'!secondry_ind_1</vt:lpstr>
      <vt:lpstr>'Reference-Qtr6'!secondry_ind_1</vt:lpstr>
      <vt:lpstr>'Reference-Qtr7'!secondry_ind_1</vt:lpstr>
      <vt:lpstr>'Reference-Qtr8'!secondry_ind_1</vt:lpstr>
      <vt:lpstr>secondry_ind_1</vt:lpstr>
      <vt:lpstr>secondry_ind_1_qtr1</vt:lpstr>
      <vt:lpstr>secondry_ind_1_qtr2</vt:lpstr>
      <vt:lpstr>secondry_ind_1_qtr3</vt:lpstr>
      <vt:lpstr>secondry_ind_1_qtr4</vt:lpstr>
      <vt:lpstr>secondry_ind_1_qtr5</vt:lpstr>
      <vt:lpstr>secondry_ind_1_qtr6</vt:lpstr>
      <vt:lpstr>secondry_ind_1_qtr7</vt:lpstr>
      <vt:lpstr>secondry_ind_1_qtr8</vt:lpstr>
      <vt:lpstr>'Reference-Qtr2'!secondry_ind_2_denom</vt:lpstr>
      <vt:lpstr>'Reference-Qtr3'!secondry_ind_2_denom</vt:lpstr>
      <vt:lpstr>'Reference-Qtr4'!secondry_ind_2_denom</vt:lpstr>
      <vt:lpstr>'Reference-Qtr5'!secondry_ind_2_denom</vt:lpstr>
      <vt:lpstr>'Reference-Qtr6'!secondry_ind_2_denom</vt:lpstr>
      <vt:lpstr>'Reference-Qtr7'!secondry_ind_2_denom</vt:lpstr>
      <vt:lpstr>'Reference-Qtr8'!secondry_ind_2_denom</vt:lpstr>
      <vt:lpstr>secondry_ind_2_denom</vt:lpstr>
      <vt:lpstr>secondry_ind_2_denom_qtr1</vt:lpstr>
      <vt:lpstr>secondry_ind_2_denom_qtr2</vt:lpstr>
      <vt:lpstr>secondry_ind_2_denom_qtr3</vt:lpstr>
      <vt:lpstr>secondry_ind_2_denom_qtr4</vt:lpstr>
      <vt:lpstr>secondry_ind_2_denom_qtr5</vt:lpstr>
      <vt:lpstr>secondry_ind_2_denom_qtr6</vt:lpstr>
      <vt:lpstr>secondry_ind_2_denom_qtr7</vt:lpstr>
      <vt:lpstr>secondry_ind_2_denom_qtr8</vt:lpstr>
      <vt:lpstr>'Reference-Qtr2'!secondry_ind_2_nom</vt:lpstr>
      <vt:lpstr>'Reference-Qtr3'!secondry_ind_2_nom</vt:lpstr>
      <vt:lpstr>'Reference-Qtr4'!secondry_ind_2_nom</vt:lpstr>
      <vt:lpstr>'Reference-Qtr5'!secondry_ind_2_nom</vt:lpstr>
      <vt:lpstr>'Reference-Qtr6'!secondry_ind_2_nom</vt:lpstr>
      <vt:lpstr>'Reference-Qtr7'!secondry_ind_2_nom</vt:lpstr>
      <vt:lpstr>'Reference-Qtr8'!secondry_ind_2_nom</vt:lpstr>
      <vt:lpstr>secondry_ind_2_nom</vt:lpstr>
      <vt:lpstr>secondry_ind_2_nom_qtr1</vt:lpstr>
      <vt:lpstr>secondry_ind_2_nom_qtr2</vt:lpstr>
      <vt:lpstr>secondry_ind_2_nom_qtr3</vt:lpstr>
      <vt:lpstr>secondry_ind_2_nom_qtr4</vt:lpstr>
      <vt:lpstr>secondry_ind_2_nom_qtr5</vt:lpstr>
      <vt:lpstr>secondry_ind_2_nom_qtr6</vt:lpstr>
      <vt:lpstr>secondry_ind_2_nom_qtr7</vt:lpstr>
      <vt:lpstr>secondry_ind_2_nom_qtr8</vt:lpstr>
      <vt:lpstr>'Reference-Qtr2'!secondry_ind_3_denom</vt:lpstr>
      <vt:lpstr>'Reference-Qtr3'!secondry_ind_3_denom</vt:lpstr>
      <vt:lpstr>'Reference-Qtr4'!secondry_ind_3_denom</vt:lpstr>
      <vt:lpstr>'Reference-Qtr5'!secondry_ind_3_denom</vt:lpstr>
      <vt:lpstr>'Reference-Qtr6'!secondry_ind_3_denom</vt:lpstr>
      <vt:lpstr>'Reference-Qtr7'!secondry_ind_3_denom</vt:lpstr>
      <vt:lpstr>'Reference-Qtr8'!secondry_ind_3_denom</vt:lpstr>
      <vt:lpstr>secondry_ind_3_denom</vt:lpstr>
      <vt:lpstr>secondry_ind_3_denom_qtr1</vt:lpstr>
      <vt:lpstr>secondry_ind_3_denom_qtr2</vt:lpstr>
      <vt:lpstr>secondry_ind_3_denom_qtr3</vt:lpstr>
      <vt:lpstr>secondry_ind_3_denom_qtr4</vt:lpstr>
      <vt:lpstr>secondry_ind_3_denom_qtr5</vt:lpstr>
      <vt:lpstr>secondry_ind_3_denom_qtr6</vt:lpstr>
      <vt:lpstr>secondry_ind_3_denom_qtr7</vt:lpstr>
      <vt:lpstr>secondry_ind_3_denom_qtr8</vt:lpstr>
      <vt:lpstr>'Reference-Qtr2'!secondry_ind_3_nom</vt:lpstr>
      <vt:lpstr>'Reference-Qtr3'!secondry_ind_3_nom</vt:lpstr>
      <vt:lpstr>'Reference-Qtr4'!secondry_ind_3_nom</vt:lpstr>
      <vt:lpstr>'Reference-Qtr5'!secondry_ind_3_nom</vt:lpstr>
      <vt:lpstr>'Reference-Qtr6'!secondry_ind_3_nom</vt:lpstr>
      <vt:lpstr>'Reference-Qtr7'!secondry_ind_3_nom</vt:lpstr>
      <vt:lpstr>'Reference-Qtr8'!secondry_ind_3_nom</vt:lpstr>
      <vt:lpstr>secondry_ind_3_nom</vt:lpstr>
      <vt:lpstr>secondry_ind_3_nom_qtr1</vt:lpstr>
      <vt:lpstr>secondry_ind_3_nom_qtr2</vt:lpstr>
      <vt:lpstr>secondry_ind_3_nom_qtr3</vt:lpstr>
      <vt:lpstr>secondry_ind_3_nom_qtr4</vt:lpstr>
      <vt:lpstr>secondry_ind_3_nom_qtr5</vt:lpstr>
      <vt:lpstr>secondry_ind_3_nom_qtr6</vt:lpstr>
      <vt:lpstr>secondry_ind_3_nom_qtr7</vt:lpstr>
      <vt:lpstr>secondry_ind_3_nom_qtr8</vt:lpstr>
      <vt:lpstr>'Reference-Qtr2'!secondry_ind_4</vt:lpstr>
      <vt:lpstr>'Reference-Qtr3'!secondry_ind_4</vt:lpstr>
      <vt:lpstr>'Reference-Qtr4'!secondry_ind_4</vt:lpstr>
      <vt:lpstr>'Reference-Qtr5'!secondry_ind_4</vt:lpstr>
      <vt:lpstr>'Reference-Qtr6'!secondry_ind_4</vt:lpstr>
      <vt:lpstr>'Reference-Qtr7'!secondry_ind_4</vt:lpstr>
      <vt:lpstr>'Reference-Qtr8'!secondry_ind_4</vt:lpstr>
      <vt:lpstr>secondry_ind_4</vt:lpstr>
      <vt:lpstr>secondry_ind_4_qtr1</vt:lpstr>
      <vt:lpstr>secondry_ind_4_qtr2</vt:lpstr>
      <vt:lpstr>secondry_ind_4_qtr3</vt:lpstr>
      <vt:lpstr>secondry_ind_4_qtr4</vt:lpstr>
      <vt:lpstr>secondry_ind_4_qtr5</vt:lpstr>
      <vt:lpstr>secondry_ind_4_qtr6</vt:lpstr>
      <vt:lpstr>secondry_ind_4_qtr7</vt:lpstr>
      <vt:lpstr>secondry_ind_4_qtr8</vt:lpstr>
      <vt:lpstr>'Reference-Qtr2'!secondry_ind_5</vt:lpstr>
      <vt:lpstr>'Reference-Qtr3'!secondry_ind_5</vt:lpstr>
      <vt:lpstr>'Reference-Qtr4'!secondry_ind_5</vt:lpstr>
      <vt:lpstr>'Reference-Qtr5'!secondry_ind_5</vt:lpstr>
      <vt:lpstr>'Reference-Qtr6'!secondry_ind_5</vt:lpstr>
      <vt:lpstr>'Reference-Qtr7'!secondry_ind_5</vt:lpstr>
      <vt:lpstr>'Reference-Qtr8'!secondry_ind_5</vt:lpstr>
      <vt:lpstr>secondry_ind_5</vt:lpstr>
      <vt:lpstr>secondry_ind_5_qtr1</vt:lpstr>
      <vt:lpstr>secondry_ind_5_qtr2</vt:lpstr>
      <vt:lpstr>secondry_ind_5_qtr3</vt:lpstr>
      <vt:lpstr>secondry_ind_5_qtr4</vt:lpstr>
      <vt:lpstr>secondry_ind_5_qtr5</vt:lpstr>
      <vt:lpstr>secondry_ind_5_qtr6</vt:lpstr>
      <vt:lpstr>secondry_ind_5_qtr7</vt:lpstr>
      <vt:lpstr>secondry_ind_5_qtr8</vt:lpstr>
      <vt:lpstr>'Reference-Qtr2'!total_residents_audited</vt:lpstr>
      <vt:lpstr>'Reference-Qtr3'!total_residents_audited</vt:lpstr>
      <vt:lpstr>'Reference-Qtr4'!total_residents_audited</vt:lpstr>
      <vt:lpstr>'Reference-Qtr5'!total_residents_audited</vt:lpstr>
      <vt:lpstr>'Reference-Qtr6'!total_residents_audited</vt:lpstr>
      <vt:lpstr>'Reference-Qtr7'!total_residents_audited</vt:lpstr>
      <vt:lpstr>'Reference-Qtr8'!total_residents_audited</vt:lpstr>
      <vt:lpstr>total_residents_audited</vt:lpstr>
      <vt:lpstr>total_residents_audited_qtr1</vt:lpstr>
      <vt:lpstr>total_residents_audited_qtr2</vt:lpstr>
      <vt:lpstr>total_residents_audited_qtr3</vt:lpstr>
      <vt:lpstr>total_residents_audited_qtr4</vt:lpstr>
      <vt:lpstr>total_residents_audited_qtr5</vt:lpstr>
      <vt:lpstr>total_residents_audited_qtr6</vt:lpstr>
      <vt:lpstr>total_residents_audited_qtr7</vt:lpstr>
      <vt:lpstr>total_residents_audited_qtr8</vt:lpstr>
      <vt:lpstr>'Reference-Qtr2'!yes_to_1b</vt:lpstr>
      <vt:lpstr>'Reference-Qtr3'!yes_to_1b</vt:lpstr>
      <vt:lpstr>'Reference-Qtr4'!yes_to_1b</vt:lpstr>
      <vt:lpstr>'Reference-Qtr5'!yes_to_1b</vt:lpstr>
      <vt:lpstr>'Reference-Qtr6'!yes_to_1b</vt:lpstr>
      <vt:lpstr>'Reference-Qtr7'!yes_to_1b</vt:lpstr>
      <vt:lpstr>'Reference-Qtr8'!yes_to_1b</vt:lpstr>
      <vt:lpstr>yes_to_1b</vt:lpstr>
      <vt:lpstr>'Reference-Qtr2'!yes_to_1c</vt:lpstr>
      <vt:lpstr>'Reference-Qtr3'!yes_to_1c</vt:lpstr>
      <vt:lpstr>'Reference-Qtr4'!yes_to_1c</vt:lpstr>
      <vt:lpstr>'Reference-Qtr5'!yes_to_1c</vt:lpstr>
      <vt:lpstr>'Reference-Qtr6'!yes_to_1c</vt:lpstr>
      <vt:lpstr>'Reference-Qtr7'!yes_to_1c</vt:lpstr>
      <vt:lpstr>'Reference-Qtr8'!yes_to_1c</vt:lpstr>
      <vt:lpstr>yes_to_1c</vt:lpstr>
      <vt:lpstr>'Reference-Qtr2'!yes_to_1d</vt:lpstr>
      <vt:lpstr>'Reference-Qtr3'!yes_to_1d</vt:lpstr>
      <vt:lpstr>'Reference-Qtr4'!yes_to_1d</vt:lpstr>
      <vt:lpstr>'Reference-Qtr5'!yes_to_1d</vt:lpstr>
      <vt:lpstr>'Reference-Qtr6'!yes_to_1d</vt:lpstr>
      <vt:lpstr>'Reference-Qtr7'!yes_to_1d</vt:lpstr>
      <vt:lpstr>'Reference-Qtr8'!yes_to_1d</vt:lpstr>
      <vt:lpstr>yes_to_1d</vt:lpstr>
      <vt:lpstr>YesNo_List</vt:lpstr>
      <vt:lpstr>YesNoNA_List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azza</dc:creator>
  <cp:lastModifiedBy>Brooke Blakeley</cp:lastModifiedBy>
  <dcterms:created xsi:type="dcterms:W3CDTF">2018-11-16T21:11:21Z</dcterms:created>
  <dcterms:modified xsi:type="dcterms:W3CDTF">2025-07-03T02:35:44Z</dcterms:modified>
</cp:coreProperties>
</file>