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S:\MIPS-Research\31820-GRA\MEGA-MAC\7. STREAM 1\Indicators for NSW TAG website\Indicator suite downloaded from NSW TAG website\"/>
    </mc:Choice>
  </mc:AlternateContent>
  <xr:revisionPtr revIDLastSave="0" documentId="8_{D4083C21-557F-4AF9-8D9E-36616CDBB3BE}" xr6:coauthVersionLast="36" xr6:coauthVersionMax="36" xr10:uidLastSave="{00000000-0000-0000-0000-000000000000}"/>
  <bookViews>
    <workbookView xWindow="0" yWindow="0" windowWidth="23040" windowHeight="10380" xr2:uid="{C38BC879-E653-4938-929B-5B9DD6A7D086}"/>
  </bookViews>
  <sheets>
    <sheet name="Data" sheetId="1" r:id="rId1"/>
    <sheet name="Summary" sheetId="2" r:id="rId2"/>
    <sheet name="Reference" sheetId="4" state="veryHidden" r:id="rId3"/>
  </sheets>
  <definedNames>
    <definedName name="audit_answer_flagq1y1">Reference!$Q$14</definedName>
    <definedName name="audit_answer_flagq1y2">Reference!$Q$18</definedName>
    <definedName name="audit_answer_flagq2y1">Reference!$Q$15</definedName>
    <definedName name="audit_answer_flagq2y2">Reference!$Q$19</definedName>
    <definedName name="audit_answer_flagq3y1">Reference!$Q$16</definedName>
    <definedName name="audit_answer_flagq3y2">Reference!$Q$20</definedName>
    <definedName name="audit_answer_flagq4y1">Reference!$Q$17</definedName>
    <definedName name="audit_answer_flagq4y2">Reference!$Q$21</definedName>
    <definedName name="GrandTotal_YesNA">Reference!$M$24</definedName>
    <definedName name="hospitalname">Reference!$E$7</definedName>
    <definedName name="Last_Audit_Date">Reference!$B$10</definedName>
    <definedName name="last_MAC_formatted">Reference!$K$9</definedName>
    <definedName name="Mandatory_Question_Qty">Reference!$B$9</definedName>
    <definedName name="Mean_Overall_percent_yesNA">Reference!$P$26</definedName>
    <definedName name="num_residents">Reference!$D$8</definedName>
    <definedName name="num_residents_val">Reference!$E$8</definedName>
    <definedName name="num_yes_q1y1">Reference!$M$14</definedName>
    <definedName name="num_yes_q1y2">Reference!$M$18</definedName>
    <definedName name="num_yes_q2y1">Reference!$M$15</definedName>
    <definedName name="num_yes_q2y2">Reference!$M$19</definedName>
    <definedName name="num_yes_q3y1">Reference!$M$16</definedName>
    <definedName name="num_yes_q3y2">Reference!$M$20</definedName>
    <definedName name="num_yes_q4y1">Reference!$M$17</definedName>
    <definedName name="num_yes_q4y2">Reference!$M$21</definedName>
    <definedName name="Number_of_answered_rows">Reference!$Q$25</definedName>
    <definedName name="YesNo_List">Reference!$H$6:$H$7</definedName>
    <definedName name="YesNoNA_List">Reference!$H$6:$H$8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6" i="4" l="1"/>
  <c r="W16" i="4"/>
  <c r="X16" i="4"/>
  <c r="V17" i="4"/>
  <c r="W17" i="4"/>
  <c r="X17" i="4"/>
  <c r="V18" i="4"/>
  <c r="W18" i="4"/>
  <c r="X18" i="4"/>
  <c r="V19" i="4"/>
  <c r="W19" i="4"/>
  <c r="X19" i="4"/>
  <c r="V20" i="4"/>
  <c r="W20" i="4"/>
  <c r="X20" i="4"/>
  <c r="V21" i="4"/>
  <c r="W21" i="4"/>
  <c r="X21" i="4"/>
  <c r="C14" i="4"/>
  <c r="W14" i="4" s="1"/>
  <c r="C16" i="4"/>
  <c r="C17" i="4"/>
  <c r="C18" i="4"/>
  <c r="C19" i="4"/>
  <c r="C20" i="4"/>
  <c r="C21" i="4"/>
  <c r="C23" i="4"/>
  <c r="C22" i="4"/>
  <c r="G23" i="4"/>
  <c r="E23" i="4"/>
  <c r="F23" i="4"/>
  <c r="H23" i="4"/>
  <c r="I23" i="4"/>
  <c r="J23" i="4"/>
  <c r="K23" i="4"/>
  <c r="L23" i="4"/>
  <c r="D23" i="4"/>
  <c r="E22" i="4"/>
  <c r="F22" i="4"/>
  <c r="G22" i="4"/>
  <c r="H22" i="4"/>
  <c r="I22" i="4"/>
  <c r="J22" i="4"/>
  <c r="K22" i="4"/>
  <c r="L22" i="4"/>
  <c r="D22" i="4"/>
  <c r="U15" i="4"/>
  <c r="D15" i="4" s="1"/>
  <c r="U16" i="4"/>
  <c r="D16" i="4" s="1"/>
  <c r="U17" i="4"/>
  <c r="D17" i="4" s="1"/>
  <c r="U18" i="4"/>
  <c r="D18" i="4" s="1"/>
  <c r="U19" i="4"/>
  <c r="D19" i="4" s="1"/>
  <c r="U20" i="4"/>
  <c r="D20" i="4" s="1"/>
  <c r="U21" i="4"/>
  <c r="D21" i="4" s="1"/>
  <c r="U14" i="4"/>
  <c r="D14" i="4" s="1"/>
  <c r="V14" i="4" l="1"/>
  <c r="X14" i="4"/>
  <c r="R14" i="4"/>
  <c r="F13" i="1" s="1"/>
  <c r="O14" i="4" s="1"/>
  <c r="Q14" i="4" s="1"/>
  <c r="S21" i="4"/>
  <c r="S14" i="4"/>
  <c r="G14" i="4" s="1"/>
  <c r="R21" i="4"/>
  <c r="F20" i="1" s="1"/>
  <c r="S17" i="4"/>
  <c r="R20" i="4"/>
  <c r="F19" i="1" s="1"/>
  <c r="S19" i="4"/>
  <c r="F19" i="4" s="1"/>
  <c r="N19" i="4" s="1"/>
  <c r="R18" i="4"/>
  <c r="F17" i="1" s="1"/>
  <c r="R16" i="4"/>
  <c r="F15" i="1" s="1"/>
  <c r="S16" i="4"/>
  <c r="S18" i="4"/>
  <c r="R17" i="4"/>
  <c r="F16" i="1" s="1"/>
  <c r="R19" i="4"/>
  <c r="F18" i="1" s="1"/>
  <c r="S20" i="4"/>
  <c r="E8" i="4"/>
  <c r="C7" i="2" s="1"/>
  <c r="E7" i="4"/>
  <c r="C6" i="2" s="1"/>
  <c r="T16" i="4"/>
  <c r="T17" i="4"/>
  <c r="T18" i="4"/>
  <c r="T19" i="4"/>
  <c r="T20" i="4"/>
  <c r="T21" i="4"/>
  <c r="T15" i="4"/>
  <c r="C15" i="4" s="1"/>
  <c r="V15" i="4" s="1"/>
  <c r="B10" i="4"/>
  <c r="W15" i="4" l="1"/>
  <c r="R15" i="4" s="1"/>
  <c r="F14" i="1" s="1"/>
  <c r="O15" i="4" s="1"/>
  <c r="Q15" i="4" s="1"/>
  <c r="X15" i="4"/>
  <c r="S15" i="4" s="1"/>
  <c r="J15" i="4" s="1"/>
  <c r="O21" i="4"/>
  <c r="Q21" i="4" s="1"/>
  <c r="O16" i="4"/>
  <c r="Q16" i="4" s="1"/>
  <c r="O18" i="4"/>
  <c r="Q18" i="4" s="1"/>
  <c r="O20" i="4"/>
  <c r="Q20" i="4" s="1"/>
  <c r="O19" i="4"/>
  <c r="Q19" i="4" s="1"/>
  <c r="E14" i="4"/>
  <c r="H14" i="4"/>
  <c r="L14" i="4"/>
  <c r="K14" i="4"/>
  <c r="F14" i="4"/>
  <c r="N14" i="4" s="1"/>
  <c r="J14" i="4"/>
  <c r="I14" i="4"/>
  <c r="J19" i="4"/>
  <c r="G19" i="4"/>
  <c r="L19" i="4"/>
  <c r="I19" i="4"/>
  <c r="K19" i="4"/>
  <c r="H19" i="4"/>
  <c r="E19" i="4"/>
  <c r="O17" i="4"/>
  <c r="Q17" i="4" s="1"/>
  <c r="H21" i="4"/>
  <c r="K21" i="4"/>
  <c r="F21" i="4"/>
  <c r="N21" i="4" s="1"/>
  <c r="I21" i="4"/>
  <c r="L21" i="4"/>
  <c r="G21" i="4"/>
  <c r="J21" i="4"/>
  <c r="E21" i="4"/>
  <c r="K20" i="4"/>
  <c r="F20" i="4"/>
  <c r="N20" i="4" s="1"/>
  <c r="I20" i="4"/>
  <c r="L20" i="4"/>
  <c r="G20" i="4"/>
  <c r="J20" i="4"/>
  <c r="E20" i="4"/>
  <c r="H20" i="4"/>
  <c r="I18" i="4"/>
  <c r="L18" i="4"/>
  <c r="G18" i="4"/>
  <c r="J18" i="4"/>
  <c r="E18" i="4"/>
  <c r="H18" i="4"/>
  <c r="K18" i="4"/>
  <c r="F18" i="4"/>
  <c r="N18" i="4" s="1"/>
  <c r="L17" i="4"/>
  <c r="G17" i="4"/>
  <c r="J17" i="4"/>
  <c r="E17" i="4"/>
  <c r="H17" i="4"/>
  <c r="K17" i="4"/>
  <c r="F17" i="4"/>
  <c r="N17" i="4" s="1"/>
  <c r="I17" i="4"/>
  <c r="E16" i="4"/>
  <c r="L16" i="4"/>
  <c r="I16" i="4"/>
  <c r="F16" i="4"/>
  <c r="G16" i="4"/>
  <c r="J16" i="4"/>
  <c r="H16" i="4"/>
  <c r="K16" i="4"/>
  <c r="T27" i="4"/>
  <c r="G15" i="4" l="1"/>
  <c r="H15" i="4"/>
  <c r="H24" i="4" s="1"/>
  <c r="L15" i="4"/>
  <c r="L24" i="4" s="1"/>
  <c r="F15" i="4"/>
  <c r="N15" i="4" s="1"/>
  <c r="E15" i="4"/>
  <c r="E24" i="4" s="1"/>
  <c r="K15" i="4"/>
  <c r="K24" i="4" s="1"/>
  <c r="I15" i="4"/>
  <c r="M14" i="4"/>
  <c r="P14" i="4" s="1"/>
  <c r="D14" i="2" s="1"/>
  <c r="M19" i="4"/>
  <c r="P19" i="4" s="1"/>
  <c r="M18" i="4"/>
  <c r="P18" i="4" s="1"/>
  <c r="Q25" i="4"/>
  <c r="M17" i="4"/>
  <c r="P17" i="4" s="1"/>
  <c r="M21" i="4"/>
  <c r="P21" i="4" s="1"/>
  <c r="M20" i="4"/>
  <c r="P20" i="4" s="1"/>
  <c r="M16" i="4"/>
  <c r="I24" i="4"/>
  <c r="N16" i="4"/>
  <c r="M15" i="4" l="1"/>
  <c r="P15" i="4" s="1"/>
  <c r="D15" i="2" s="1"/>
  <c r="G24" i="4"/>
  <c r="F24" i="4"/>
  <c r="C16" i="2"/>
  <c r="A16" i="2" s="1"/>
  <c r="C21" i="2"/>
  <c r="A21" i="2" s="1"/>
  <c r="C18" i="2"/>
  <c r="A18" i="2" s="1"/>
  <c r="C17" i="2"/>
  <c r="A17" i="2" s="1"/>
  <c r="C20" i="2"/>
  <c r="A20" i="2" s="1"/>
  <c r="C19" i="2"/>
  <c r="A19" i="2" s="1"/>
  <c r="C14" i="2"/>
  <c r="A14" i="2" s="1"/>
  <c r="P16" i="4"/>
  <c r="J24" i="4"/>
  <c r="C15" i="2" l="1"/>
  <c r="A15" i="2" s="1"/>
  <c r="C5" i="2" s="1"/>
  <c r="D21" i="2"/>
  <c r="D16" i="2"/>
  <c r="D17" i="2"/>
  <c r="D19" i="2"/>
  <c r="D18" i="2"/>
  <c r="D20" i="2"/>
  <c r="M24" i="4"/>
  <c r="P26" i="4" s="1"/>
  <c r="C9" i="2" l="1"/>
  <c r="E9" i="2" s="1"/>
  <c r="K8" i="4"/>
  <c r="K7" i="4"/>
  <c r="K6" i="4"/>
  <c r="K9" i="4" l="1"/>
  <c r="D9" i="2" s="1"/>
</calcChain>
</file>

<file path=xl/sharedStrings.xml><?xml version="1.0" encoding="utf-8"?>
<sst xmlns="http://schemas.openxmlformats.org/spreadsheetml/2006/main" count="127" uniqueCount="105">
  <si>
    <t>Hospital name:</t>
  </si>
  <si>
    <t>Reference sheet</t>
  </si>
  <si>
    <t>The reference sheet should only be edited by an authorised IT consulant or executive members of NSW TAG. Inadvertent changes can have impact across the entire workbook.</t>
  </si>
  <si>
    <t>This sheet contains the common variable areas within each tool to allow for rapid development and alteration.</t>
  </si>
  <si>
    <t>It contains information regarding formula derivation and effects.</t>
  </si>
  <si>
    <t>Common variables</t>
  </si>
  <si>
    <t>Derived information</t>
  </si>
  <si>
    <t>YesNo List</t>
  </si>
  <si>
    <t>Yes</t>
  </si>
  <si>
    <t>Indicator number:</t>
  </si>
  <si>
    <t>No</t>
  </si>
  <si>
    <t>Indicator name:</t>
  </si>
  <si>
    <t>[N/A]</t>
  </si>
  <si>
    <t>N/A</t>
  </si>
  <si>
    <t xml:space="preserve"> Yes, No</t>
  </si>
  <si>
    <t>The RACF’s MAC meeting was multidisciplinary</t>
  </si>
  <si>
    <t>The RACF’s report of residents’ experiences of medication-related issues was presented</t>
  </si>
  <si>
    <t>The RACF’s audit report of RACF medicines storage was presented</t>
  </si>
  <si>
    <t>The RACF’s report of medication incidents was presented</t>
  </si>
  <si>
    <t>The RACF ‘s report of trends in rates of polypharmacy (NQIP indicator) was presented</t>
  </si>
  <si>
    <t>The RACF’s report of trends in Comprehensive Medication Review rates was presented</t>
  </si>
  <si>
    <t>Yes, No</t>
  </si>
  <si>
    <t>Number of residents in RACF:</t>
  </si>
  <si>
    <t>MEGA-MAC</t>
  </si>
  <si>
    <t>Responses</t>
  </si>
  <si>
    <t>Statements</t>
  </si>
  <si>
    <t>Statement Number</t>
  </si>
  <si>
    <t xml:space="preserve"> Yes, No
If No, no further responses required</t>
  </si>
  <si>
    <t>Question</t>
  </si>
  <si>
    <t>Question Response No.</t>
  </si>
  <si>
    <t>Total Blank Cells</t>
  </si>
  <si>
    <t>Total Yes or N/A</t>
  </si>
  <si>
    <t>Total Not Blank</t>
  </si>
  <si>
    <t>Number of residents:</t>
  </si>
  <si>
    <t>Last Audit Date</t>
  </si>
  <si>
    <t>Total Unanswered
Cells
(excluding Date)</t>
  </si>
  <si>
    <t>Counts of Yes or N/A</t>
  </si>
  <si>
    <t>Percentage "Yes or N/A"</t>
  </si>
  <si>
    <t>Total Answered Rows</t>
  </si>
  <si>
    <t>Number of Mandatory Questions for indicator</t>
  </si>
  <si>
    <t>Calculation Flags</t>
  </si>
  <si>
    <t>Number of days since prior meeting</t>
  </si>
  <si>
    <t>Mean No. Days between meetings (where applicable)</t>
  </si>
  <si>
    <t xml:space="preserve">Mean Percentage for answered Rows where Yes or N/A </t>
  </si>
  <si>
    <t>The RACF’s report of trends in rates of antipsychotic use (NQIP indicator) was presented</t>
  </si>
  <si>
    <t>Preamble</t>
  </si>
  <si>
    <t>A representative of the RACF was in attendance 
(when a MAC covers more than one RACF)</t>
  </si>
  <si>
    <t>Is row audit row currently being answered?</t>
  </si>
  <si>
    <t>Optional:
Comments</t>
  </si>
  <si>
    <t xml:space="preserve"> Freetext</t>
  </si>
  <si>
    <t>Quarter 7</t>
  </si>
  <si>
    <t>Quarter 8</t>
  </si>
  <si>
    <t>Number of "Yes" or "N/A" 
Responses</t>
  </si>
  <si>
    <t>Previous MAC Meeting within last quarter?</t>
  </si>
  <si>
    <t xml:space="preserve">
Date when most recent MAC Meeting occurred
(flag if entered)</t>
  </si>
  <si>
    <t>Previous MAC Meeting within last year?</t>
  </si>
  <si>
    <r>
      <t xml:space="preserve">previous </t>
    </r>
    <r>
      <rPr>
        <b/>
        <u/>
        <sz val="8"/>
        <color theme="1"/>
        <rFont val="Calibri"/>
        <family val="2"/>
        <scheme val="minor"/>
      </rPr>
      <t>year</t>
    </r>
    <r>
      <rPr>
        <b/>
        <sz val="8"/>
        <color theme="1"/>
        <rFont val="Calibri"/>
        <family val="2"/>
        <scheme val="minor"/>
      </rPr>
      <t xml:space="preserve"> quarter date ref</t>
    </r>
  </si>
  <si>
    <t>Total N/A (ie Statement 2)</t>
  </si>
  <si>
    <t>Total Yes</t>
  </si>
  <si>
    <t>previous quarter date ref start</t>
  </si>
  <si>
    <t>previous quarter date ref end</t>
  </si>
  <si>
    <t>Last MAC Date formatted</t>
  </si>
  <si>
    <t>Last MAC Date formatted day</t>
  </si>
  <si>
    <t>Last MAC Date formatted month</t>
  </si>
  <si>
    <t>Last MAC Date formatted year</t>
  </si>
  <si>
    <t>Date when most recent MAC meeting occurred</t>
  </si>
  <si>
    <t>Preamble Flag
(did the user answer No MAC ?</t>
  </si>
  <si>
    <r>
      <t xml:space="preserve">DD/MM/YYYY
</t>
    </r>
    <r>
      <rPr>
        <i/>
        <sz val="11"/>
        <color theme="0" tint="-0.499984740745262"/>
        <rFont val="Arial"/>
        <family val="2"/>
      </rPr>
      <t>If last meeting is greater than 12 months ago from audit date, no further responses required</t>
    </r>
    <r>
      <rPr>
        <i/>
        <sz val="11"/>
        <color rgb="FF7F7F7F"/>
        <rFont val="Arial"/>
        <family val="2"/>
      </rPr>
      <t>.</t>
    </r>
  </si>
  <si>
    <r>
      <t xml:space="preserve">Summary of </t>
    </r>
    <r>
      <rPr>
        <b/>
        <sz val="18"/>
        <color theme="1"/>
        <rFont val="Arial"/>
        <family val="2"/>
      </rPr>
      <t>Responses</t>
    </r>
  </si>
  <si>
    <t xml:space="preserve"> MAC meeting information</t>
  </si>
  <si>
    <t xml:space="preserve"> RACF name:</t>
  </si>
  <si>
    <t xml:space="preserve"> Latest Quarter Audited:</t>
  </si>
  <si>
    <t>Comments</t>
  </si>
  <si>
    <t xml:space="preserve">Possible responses 
to statements </t>
  </si>
  <si>
    <t>Yes, No
This is an autocalculated field based on preamble date value</t>
  </si>
  <si>
    <t xml:space="preserve">   At the most recent MAC meeting held within the last 12 months:</t>
  </si>
  <si>
    <t>Data Collection Tool for MEGA-MAC Indicator 1: the MAC meeting
Percentage of recommended medication governance activities undertaken by the RCH</t>
  </si>
  <si>
    <t>This form should be used in conjunction with the methodology in MEGA-MAC Indicator 1: Percentage of recommended medication governance activities undertaken by the RCH. 
View Indicator Specifications before collecting data to see definitions, sample description (inclusions and exclusions) and recommended data sources. 
When no documented evidence can be found, respond ‘No’ to questions.</t>
  </si>
  <si>
    <t xml:space="preserve"> RCH name:</t>
  </si>
  <si>
    <t>&lt;Insert RCH name here&gt;</t>
  </si>
  <si>
    <t>Number of residents in RCH:</t>
  </si>
  <si>
    <t>At the time of this audit, does the RCH have a Medication Advisory Committee (MAC)?</t>
  </si>
  <si>
    <t xml:space="preserve">The RCH’s MAC met in the last quarter </t>
  </si>
  <si>
    <t>The RCH’s MAC meeting was multidisciplinary</t>
  </si>
  <si>
    <t xml:space="preserve">When a MAC governs more than one RCH, a representative of this RCH was in attendance
</t>
  </si>
  <si>
    <t>The RCH’s report of residents’ experiences from RCH residents, their carers, family and/or substitute decision-makers regarding medication-related issues was presented</t>
  </si>
  <si>
    <t>The RCH’s report of RCH storage of medicines was presented</t>
  </si>
  <si>
    <t>The RCH’s report of medication incidents was presented</t>
  </si>
  <si>
    <t>The RCH’s report of trends in the percentage (or numbers) of residents with polypharmacy was presented</t>
  </si>
  <si>
    <t>The RCH’s report of trends in the percentage (or numbers) of residents who received an antipsychotic medication was presented</t>
  </si>
  <si>
    <t>The RCH’s report of trends in the percentage (or numbers) of residents who received comprehensive medication management reviews from appropriately qualified pharmacists was presented</t>
  </si>
  <si>
    <t xml:space="preserve"> Yes, No, N/A if the MAC governs one RCH only</t>
  </si>
  <si>
    <t>Quarter 1</t>
  </si>
  <si>
    <t>Quarter 2</t>
  </si>
  <si>
    <t>Quarter 3</t>
  </si>
  <si>
    <t>Quarter 4</t>
  </si>
  <si>
    <t>Quarter 5</t>
  </si>
  <si>
    <t>Quarter 6</t>
  </si>
  <si>
    <r>
      <t xml:space="preserve">Collated data for MEGA-MAC Indicator 1: the MAC meeting
</t>
    </r>
    <r>
      <rPr>
        <sz val="24"/>
        <color theme="0"/>
        <rFont val="Arial"/>
        <family val="2"/>
      </rPr>
      <t>Percentage of recommended medication governance activities undertaken by the RCH</t>
    </r>
  </si>
  <si>
    <r>
      <t xml:space="preserve">Indicator 1 MAC Meeting Results:
</t>
    </r>
    <r>
      <rPr>
        <sz val="16"/>
        <color theme="0"/>
        <rFont val="Arial"/>
        <family val="2"/>
      </rPr>
      <t>Percentage of recommended medication governance activities undertaken by the RCH</t>
    </r>
  </si>
  <si>
    <t xml:space="preserve">Percentage of recommended medication governance activities undertaken by the RCH </t>
  </si>
  <si>
    <t>Audit date</t>
  </si>
  <si>
    <t>Audit Date</t>
  </si>
  <si>
    <t>DD/MM/YYYY
For example, when auditing for the 3 months' time period January to March 2025, set the audit date as the 1st of April 2025</t>
  </si>
  <si>
    <t>©Copyright NSW Therapeutic Advisory Group Inc and Monash University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</si>
</sst>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7">
    <font>
      <sz val="11"/>
      <color theme="1"/>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i/>
      <sz val="11"/>
      <color rgb="FF7F7F7F"/>
      <name val="Calibri"/>
      <family val="2"/>
      <scheme val="minor"/>
    </font>
    <font>
      <b/>
      <sz val="11"/>
      <color theme="1"/>
      <name val="Calibri"/>
      <family val="2"/>
      <scheme val="minor"/>
    </font>
    <font>
      <b/>
      <sz val="12"/>
      <name val="Calibri"/>
      <family val="2"/>
    </font>
    <font>
      <u/>
      <sz val="16"/>
      <name val="Calibri"/>
      <family val="2"/>
    </font>
    <font>
      <sz val="12"/>
      <name val="Calibri"/>
      <family val="2"/>
    </font>
    <font>
      <b/>
      <sz val="18"/>
      <name val="Calibri"/>
      <family val="2"/>
    </font>
    <font>
      <b/>
      <sz val="11"/>
      <name val="Calibri"/>
      <family val="2"/>
    </font>
    <font>
      <sz val="12"/>
      <color theme="3"/>
      <name val="Calibri"/>
      <family val="2"/>
      <scheme val="minor"/>
    </font>
    <font>
      <b/>
      <sz val="14"/>
      <color rgb="FFFF0000"/>
      <name val="Calibri"/>
      <family val="2"/>
      <scheme val="minor"/>
    </font>
    <font>
      <b/>
      <sz val="16"/>
      <color theme="3"/>
      <name val="Calibri"/>
      <family val="2"/>
      <scheme val="minor"/>
    </font>
    <font>
      <b/>
      <sz val="12"/>
      <color theme="3"/>
      <name val="Calibri"/>
      <family val="2"/>
      <scheme val="minor"/>
    </font>
    <font>
      <b/>
      <sz val="11"/>
      <color theme="0"/>
      <name val="Calibri"/>
      <family val="2"/>
      <scheme val="minor"/>
    </font>
    <font>
      <sz val="11"/>
      <color theme="0"/>
      <name val="Calibri"/>
      <family val="2"/>
      <scheme val="minor"/>
    </font>
    <font>
      <b/>
      <sz val="12"/>
      <color theme="0"/>
      <name val="Calibri"/>
      <family val="2"/>
    </font>
    <font>
      <b/>
      <u/>
      <sz val="16"/>
      <color theme="0"/>
      <name val="Calibri"/>
      <family val="2"/>
    </font>
    <font>
      <b/>
      <sz val="12"/>
      <color theme="0"/>
      <name val="Calibri"/>
      <family val="2"/>
      <scheme val="minor"/>
    </font>
    <font>
      <sz val="11"/>
      <color rgb="FFFF0000"/>
      <name val="Calibri (Body)"/>
    </font>
    <font>
      <sz val="8"/>
      <name val="Calibri"/>
      <family val="2"/>
      <scheme val="minor"/>
    </font>
    <font>
      <b/>
      <sz val="8"/>
      <name val="Calibri"/>
      <family val="2"/>
    </font>
    <font>
      <sz val="11"/>
      <color theme="0" tint="-0.499984740745262"/>
      <name val="Calibri"/>
      <family val="2"/>
      <scheme val="minor"/>
    </font>
    <font>
      <sz val="11"/>
      <color rgb="FF19719F"/>
      <name val="Calibri"/>
      <family val="2"/>
      <scheme val="minor"/>
    </font>
    <font>
      <sz val="11"/>
      <color rgb="FF00B050"/>
      <name val="Calibri"/>
      <family val="2"/>
      <scheme val="minor"/>
    </font>
    <font>
      <b/>
      <sz val="8"/>
      <color theme="0"/>
      <name val="Calibri"/>
      <family val="2"/>
    </font>
    <font>
      <sz val="11"/>
      <color rgb="FFD66B4B"/>
      <name val="Calibri"/>
      <family val="2"/>
      <scheme val="minor"/>
    </font>
    <font>
      <b/>
      <sz val="12"/>
      <color theme="0"/>
      <name val="Arial"/>
      <family val="2"/>
    </font>
    <font>
      <b/>
      <sz val="14"/>
      <color theme="0"/>
      <name val="Arial"/>
      <family val="2"/>
    </font>
    <font>
      <b/>
      <sz val="12"/>
      <color theme="0" tint="-4.9989318521683403E-2"/>
      <name val="Arial"/>
      <family val="2"/>
    </font>
    <font>
      <b/>
      <sz val="11"/>
      <color theme="0"/>
      <name val="Arial"/>
      <family val="2"/>
    </font>
    <font>
      <b/>
      <u/>
      <sz val="16"/>
      <color theme="0"/>
      <name val="Arial"/>
      <family val="2"/>
    </font>
    <font>
      <b/>
      <sz val="18"/>
      <name val="Arial"/>
      <family val="2"/>
    </font>
    <font>
      <sz val="11"/>
      <color theme="1"/>
      <name val="Arial"/>
      <family val="2"/>
    </font>
    <font>
      <sz val="16"/>
      <color theme="0"/>
      <name val="Arial"/>
      <family val="2"/>
    </font>
    <font>
      <sz val="14"/>
      <color theme="1"/>
      <name val="Arial"/>
      <family val="2"/>
    </font>
    <font>
      <sz val="12"/>
      <name val="Arial"/>
      <family val="2"/>
    </font>
    <font>
      <b/>
      <sz val="12"/>
      <name val="Arial"/>
      <family val="2"/>
    </font>
    <font>
      <b/>
      <u/>
      <sz val="8"/>
      <color theme="1"/>
      <name val="Calibri"/>
      <family val="2"/>
      <scheme val="minor"/>
    </font>
    <font>
      <b/>
      <sz val="8"/>
      <color theme="1"/>
      <name val="Calibri"/>
      <family val="2"/>
      <scheme val="minor"/>
    </font>
    <font>
      <b/>
      <sz val="11"/>
      <color rgb="FF414141"/>
      <name val="Arial"/>
      <family val="2"/>
    </font>
    <font>
      <i/>
      <sz val="11"/>
      <color theme="0" tint="-4.9989318521683403E-2"/>
      <name val="Arial"/>
      <family val="2"/>
    </font>
    <font>
      <b/>
      <sz val="16"/>
      <color theme="0"/>
      <name val="Arial"/>
      <family val="2"/>
    </font>
    <font>
      <b/>
      <sz val="11"/>
      <color theme="1"/>
      <name val="Arial"/>
      <family val="2"/>
    </font>
    <font>
      <b/>
      <sz val="11"/>
      <name val="Arial"/>
      <family val="2"/>
    </font>
    <font>
      <i/>
      <sz val="11"/>
      <color rgb="FF7F7F7F"/>
      <name val="Arial"/>
      <family val="2"/>
    </font>
    <font>
      <i/>
      <sz val="11"/>
      <color theme="0" tint="-0.499984740745262"/>
      <name val="Arial"/>
      <family val="2"/>
    </font>
    <font>
      <sz val="16"/>
      <color theme="1"/>
      <name val="Calibri"/>
      <family val="2"/>
      <scheme val="minor"/>
    </font>
    <font>
      <b/>
      <sz val="16"/>
      <name val="Calibri"/>
      <family val="2"/>
    </font>
    <font>
      <b/>
      <sz val="16"/>
      <color theme="0" tint="-4.9989318521683403E-2"/>
      <name val="Arial"/>
      <family val="2"/>
    </font>
    <font>
      <b/>
      <sz val="16"/>
      <color rgb="FF414141"/>
      <name val="Arial"/>
      <family val="2"/>
    </font>
    <font>
      <b/>
      <sz val="24"/>
      <color theme="0"/>
      <name val="Arial"/>
      <family val="2"/>
    </font>
    <font>
      <sz val="24"/>
      <color theme="0"/>
      <name val="Arial"/>
      <family val="2"/>
    </font>
    <font>
      <b/>
      <sz val="18"/>
      <color theme="1"/>
      <name val="Arial"/>
      <family val="2"/>
    </font>
    <font>
      <b/>
      <sz val="18"/>
      <color theme="3"/>
      <name val="Arial"/>
      <family val="2"/>
    </font>
    <font>
      <sz val="11"/>
      <color rgb="FFFF0000"/>
      <name val="Calibri"/>
      <family val="2"/>
      <scheme val="minor"/>
    </font>
  </fonts>
  <fills count="26">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414141"/>
        <bgColor indexed="64"/>
      </patternFill>
    </fill>
    <fill>
      <patternFill patternType="solid">
        <fgColor rgb="FFD66B4B"/>
        <bgColor indexed="64"/>
      </patternFill>
    </fill>
    <fill>
      <patternFill patternType="solid">
        <fgColor rgb="FF19719F"/>
        <bgColor indexed="64"/>
      </patternFill>
    </fill>
    <fill>
      <patternFill patternType="solid">
        <fgColor rgb="FF19719F"/>
        <bgColor theme="6" tint="0.79998168889431442"/>
      </patternFill>
    </fill>
    <fill>
      <patternFill patternType="solid">
        <fgColor rgb="FF19719F"/>
        <bgColor theme="6" tint="0.59999389629810485"/>
      </patternFill>
    </fill>
    <fill>
      <patternFill patternType="solid">
        <fgColor rgb="FFF3D6CD"/>
        <bgColor indexed="64"/>
      </patternFill>
    </fill>
    <fill>
      <patternFill patternType="solid">
        <fgColor rgb="FFDEF0FA"/>
        <bgColor theme="6" tint="0.79998168889431442"/>
      </patternFill>
    </fill>
    <fill>
      <patternFill patternType="solid">
        <fgColor rgb="FFDEF0FA"/>
        <bgColor indexed="64"/>
      </patternFill>
    </fill>
    <fill>
      <patternFill patternType="solid">
        <fgColor theme="1"/>
        <bgColor indexed="64"/>
      </patternFill>
    </fill>
    <fill>
      <patternFill patternType="solid">
        <fgColor rgb="FFF3D6CD"/>
        <bgColor theme="6" tint="0.79998168889431442"/>
      </patternFill>
    </fill>
    <fill>
      <patternFill patternType="solid">
        <fgColor theme="1" tint="4.9989318521683403E-2"/>
        <bgColor indexed="64"/>
      </patternFill>
    </fill>
    <fill>
      <patternFill patternType="solid">
        <fgColor rgb="FFC1E4F5"/>
        <bgColor indexed="64"/>
      </patternFill>
    </fill>
    <fill>
      <patternFill patternType="solid">
        <fgColor rgb="FF71C1E9"/>
        <bgColor indexed="64"/>
      </patternFill>
    </fill>
    <fill>
      <patternFill patternType="solid">
        <fgColor rgb="FFA7D8F1"/>
        <bgColor indexed="64"/>
      </patternFill>
    </fill>
    <fill>
      <patternFill patternType="solid">
        <fgColor rgb="FFA7D8F1"/>
        <bgColor theme="6" tint="0.79998168889431442"/>
      </patternFill>
    </fill>
    <fill>
      <patternFill patternType="solid">
        <fgColor rgb="FFF9EBE7"/>
        <bgColor indexed="64"/>
      </patternFill>
    </fill>
    <fill>
      <patternFill patternType="solid">
        <fgColor rgb="FFE19983"/>
        <bgColor indexed="64"/>
      </patternFill>
    </fill>
    <fill>
      <patternFill patternType="solid">
        <fgColor rgb="FF414141"/>
        <bgColor theme="6" tint="0.79998168889431442"/>
      </patternFill>
    </fill>
  </fills>
  <borders count="5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left>
      <right style="thin">
        <color theme="4"/>
      </right>
      <top style="thin">
        <color theme="4"/>
      </top>
      <bottom style="thin">
        <color theme="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1" applyNumberFormat="0" applyAlignment="0" applyProtection="0"/>
    <xf numFmtId="0" fontId="4" fillId="0" borderId="0" applyNumberFormat="0" applyFill="0" applyBorder="0" applyAlignment="0" applyProtection="0"/>
    <xf numFmtId="0" fontId="11" fillId="4" borderId="12">
      <alignment horizontal="center"/>
      <protection hidden="1"/>
    </xf>
    <xf numFmtId="0" fontId="11" fillId="5" borderId="13">
      <alignment horizontal="left" vertical="center" wrapText="1"/>
      <protection hidden="1"/>
    </xf>
  </cellStyleXfs>
  <cellXfs count="258">
    <xf numFmtId="0" fontId="0" fillId="0" borderId="0" xfId="0"/>
    <xf numFmtId="0" fontId="0" fillId="0" borderId="0" xfId="0" applyProtection="1">
      <protection hidden="1"/>
    </xf>
    <xf numFmtId="0" fontId="0" fillId="0" borderId="16" xfId="0" applyBorder="1" applyProtection="1">
      <protection hidden="1"/>
    </xf>
    <xf numFmtId="0" fontId="0" fillId="6" borderId="13" xfId="0" applyFill="1" applyBorder="1" applyAlignment="1" applyProtection="1">
      <alignment horizontal="center" vertical="center"/>
      <protection hidden="1"/>
    </xf>
    <xf numFmtId="0" fontId="5" fillId="6" borderId="23" xfId="0" applyFont="1" applyFill="1" applyBorder="1" applyProtection="1">
      <protection hidden="1"/>
    </xf>
    <xf numFmtId="0" fontId="0" fillId="6" borderId="21" xfId="0" applyFill="1" applyBorder="1" applyProtection="1">
      <protection hidden="1"/>
    </xf>
    <xf numFmtId="0" fontId="0" fillId="0" borderId="6" xfId="0" applyBorder="1" applyAlignment="1" applyProtection="1">
      <alignment horizontal="left" vertical="center" wrapText="1"/>
      <protection hidden="1"/>
    </xf>
    <xf numFmtId="0" fontId="3" fillId="4" borderId="26" xfId="3" applyBorder="1" applyAlignment="1" applyProtection="1">
      <alignment horizontal="center" wrapText="1"/>
      <protection hidden="1"/>
    </xf>
    <xf numFmtId="0" fontId="0" fillId="0" borderId="10" xfId="0" applyBorder="1" applyAlignment="1" applyProtection="1">
      <alignment horizontal="left" vertical="center" wrapText="1"/>
      <protection hidden="1"/>
    </xf>
    <xf numFmtId="0" fontId="3" fillId="4" borderId="27" xfId="3" applyBorder="1" applyAlignment="1" applyProtection="1">
      <alignment horizontal="center" wrapText="1"/>
      <protection hidden="1"/>
    </xf>
    <xf numFmtId="0" fontId="1" fillId="2" borderId="7" xfId="1" applyBorder="1" applyAlignment="1" applyProtection="1">
      <alignment horizontal="center" vertical="center" wrapText="1"/>
      <protection hidden="1"/>
    </xf>
    <xf numFmtId="0" fontId="0" fillId="7" borderId="0" xfId="0" applyFill="1"/>
    <xf numFmtId="0" fontId="0" fillId="7" borderId="0" xfId="0" applyFill="1" applyProtection="1">
      <protection hidden="1"/>
    </xf>
    <xf numFmtId="0" fontId="7" fillId="7" borderId="0" xfId="0" applyFont="1" applyFill="1" applyProtection="1">
      <protection hidden="1"/>
    </xf>
    <xf numFmtId="0" fontId="8" fillId="7" borderId="0" xfId="0" applyFont="1" applyFill="1" applyProtection="1">
      <protection hidden="1"/>
    </xf>
    <xf numFmtId="0" fontId="0" fillId="7" borderId="0" xfId="0" applyFill="1" applyAlignment="1" applyProtection="1">
      <alignment wrapText="1"/>
      <protection hidden="1"/>
    </xf>
    <xf numFmtId="0" fontId="6" fillId="7" borderId="0" xfId="0" applyFont="1" applyFill="1" applyProtection="1">
      <protection hidden="1"/>
    </xf>
    <xf numFmtId="0" fontId="2" fillId="7" borderId="0" xfId="2" applyFill="1" applyBorder="1" applyProtection="1">
      <protection hidden="1"/>
    </xf>
    <xf numFmtId="0" fontId="9" fillId="7" borderId="0" xfId="0" applyFont="1" applyFill="1" applyProtection="1">
      <protection hidden="1"/>
    </xf>
    <xf numFmtId="0" fontId="15" fillId="8" borderId="0" xfId="0" applyFont="1" applyFill="1" applyAlignment="1">
      <alignment vertical="center"/>
    </xf>
    <xf numFmtId="0" fontId="18" fillId="8" borderId="0" xfId="0" applyFont="1" applyFill="1" applyAlignment="1" applyProtection="1">
      <alignment vertical="center"/>
      <protection hidden="1"/>
    </xf>
    <xf numFmtId="0" fontId="0" fillId="9" borderId="0" xfId="0" applyFill="1"/>
    <xf numFmtId="0" fontId="0" fillId="9" borderId="0" xfId="0" applyFill="1" applyProtection="1">
      <protection hidden="1"/>
    </xf>
    <xf numFmtId="0" fontId="9" fillId="9" borderId="0" xfId="0" applyFont="1" applyFill="1" applyProtection="1">
      <protection hidden="1"/>
    </xf>
    <xf numFmtId="0" fontId="16" fillId="10" borderId="0" xfId="0" applyFont="1" applyFill="1"/>
    <xf numFmtId="0" fontId="5" fillId="7" borderId="0" xfId="0" applyFont="1" applyFill="1" applyAlignment="1" applyProtection="1">
      <alignment wrapText="1"/>
      <protection hidden="1"/>
    </xf>
    <xf numFmtId="0" fontId="10" fillId="7" borderId="0" xfId="0" applyFont="1" applyFill="1" applyAlignment="1" applyProtection="1">
      <alignment vertical="top" wrapText="1"/>
      <protection hidden="1"/>
    </xf>
    <xf numFmtId="0" fontId="0" fillId="7" borderId="0" xfId="0" applyFill="1" applyAlignment="1">
      <alignment horizontal="center" vertical="center"/>
    </xf>
    <xf numFmtId="0" fontId="19" fillId="7" borderId="0" xfId="6" applyFont="1" applyFill="1" applyBorder="1" applyAlignment="1">
      <alignment horizontal="center" vertical="center" wrapText="1"/>
      <protection hidden="1"/>
    </xf>
    <xf numFmtId="0" fontId="14" fillId="7" borderId="0" xfId="5" applyFont="1" applyFill="1" applyBorder="1" applyAlignment="1">
      <alignment horizontal="center" vertical="center"/>
      <protection hidden="1"/>
    </xf>
    <xf numFmtId="164" fontId="13" fillId="7" borderId="0" xfId="5" applyNumberFormat="1" applyFont="1" applyFill="1" applyBorder="1" applyAlignment="1">
      <alignment horizontal="center" vertical="center"/>
      <protection hidden="1"/>
    </xf>
    <xf numFmtId="0" fontId="0" fillId="0" borderId="33" xfId="0" applyBorder="1" applyProtection="1">
      <protection hidden="1"/>
    </xf>
    <xf numFmtId="14" fontId="1" fillId="2" borderId="11" xfId="1" applyNumberFormat="1" applyBorder="1" applyAlignment="1" applyProtection="1">
      <alignment wrapText="1"/>
      <protection hidden="1"/>
    </xf>
    <xf numFmtId="0" fontId="0" fillId="0" borderId="31" xfId="0" applyBorder="1" applyAlignment="1" applyProtection="1">
      <alignment horizontal="left" vertical="center" wrapText="1"/>
      <protection hidden="1"/>
    </xf>
    <xf numFmtId="0" fontId="25" fillId="0" borderId="0" xfId="0" applyFont="1" applyProtection="1">
      <protection hidden="1"/>
    </xf>
    <xf numFmtId="0" fontId="0" fillId="16" borderId="14" xfId="0" applyFill="1" applyBorder="1" applyProtection="1">
      <protection hidden="1"/>
    </xf>
    <xf numFmtId="0" fontId="0" fillId="16" borderId="14" xfId="0" applyFill="1" applyBorder="1" applyAlignment="1" applyProtection="1">
      <alignment vertical="center"/>
      <protection hidden="1"/>
    </xf>
    <xf numFmtId="0" fontId="0" fillId="16" borderId="33" xfId="0" applyFill="1" applyBorder="1" applyProtection="1">
      <protection hidden="1"/>
    </xf>
    <xf numFmtId="0" fontId="25" fillId="0" borderId="17" xfId="0" applyFont="1" applyBorder="1" applyProtection="1">
      <protection hidden="1"/>
    </xf>
    <xf numFmtId="0" fontId="16" fillId="9" borderId="18" xfId="0" applyFont="1" applyFill="1" applyBorder="1" applyProtection="1">
      <protection hidden="1"/>
    </xf>
    <xf numFmtId="0" fontId="16" fillId="9" borderId="35" xfId="0" applyFont="1" applyFill="1" applyBorder="1" applyAlignment="1" applyProtection="1">
      <alignment horizontal="center" vertical="center"/>
      <protection hidden="1"/>
    </xf>
    <xf numFmtId="0" fontId="7" fillId="8" borderId="0" xfId="0" applyFont="1" applyFill="1" applyProtection="1">
      <protection hidden="1"/>
    </xf>
    <xf numFmtId="0" fontId="5" fillId="10" borderId="0" xfId="0" applyFont="1" applyFill="1" applyAlignment="1" applyProtection="1">
      <alignment wrapText="1"/>
      <protection hidden="1"/>
    </xf>
    <xf numFmtId="0" fontId="0" fillId="0" borderId="21" xfId="0" applyBorder="1" applyProtection="1">
      <protection hidden="1"/>
    </xf>
    <xf numFmtId="0" fontId="0" fillId="0" borderId="19" xfId="0" applyBorder="1" applyProtection="1">
      <protection hidden="1"/>
    </xf>
    <xf numFmtId="0" fontId="0" fillId="0" borderId="14" xfId="0" applyBorder="1" applyProtection="1">
      <protection hidden="1"/>
    </xf>
    <xf numFmtId="0" fontId="0" fillId="0" borderId="22" xfId="0" applyBorder="1" applyProtection="1">
      <protection hidden="1"/>
    </xf>
    <xf numFmtId="0" fontId="22" fillId="0" borderId="15" xfId="0" applyFont="1" applyBorder="1" applyAlignment="1" applyProtection="1">
      <alignment vertical="top" wrapText="1"/>
      <protection hidden="1"/>
    </xf>
    <xf numFmtId="0" fontId="32" fillId="8" borderId="0" xfId="0" applyFont="1" applyFill="1" applyAlignment="1" applyProtection="1">
      <alignment vertical="center"/>
      <protection hidden="1"/>
    </xf>
    <xf numFmtId="0" fontId="34" fillId="9" borderId="0" xfId="0" applyFont="1" applyFill="1" applyProtection="1">
      <protection hidden="1"/>
    </xf>
    <xf numFmtId="0" fontId="0" fillId="7" borderId="0" xfId="0" applyFill="1" applyAlignment="1" applyProtection="1">
      <alignment horizontal="left" vertical="center" wrapText="1"/>
      <protection hidden="1"/>
    </xf>
    <xf numFmtId="0" fontId="0" fillId="7" borderId="0" xfId="0" applyFill="1" applyAlignment="1" applyProtection="1">
      <alignment horizontal="center" vertical="center"/>
      <protection hidden="1"/>
    </xf>
    <xf numFmtId="0" fontId="0" fillId="7" borderId="0" xfId="0" applyFill="1" applyAlignment="1" applyProtection="1">
      <alignment vertical="center"/>
      <protection hidden="1"/>
    </xf>
    <xf numFmtId="0" fontId="5" fillId="7" borderId="0" xfId="0" applyFont="1" applyFill="1" applyProtection="1">
      <protection hidden="1"/>
    </xf>
    <xf numFmtId="0" fontId="12" fillId="7" borderId="0" xfId="0" applyFont="1" applyFill="1" applyProtection="1">
      <protection hidden="1"/>
    </xf>
    <xf numFmtId="0" fontId="0" fillId="7" borderId="15" xfId="0" applyFill="1" applyBorder="1" applyProtection="1">
      <protection hidden="1"/>
    </xf>
    <xf numFmtId="0" fontId="0" fillId="7" borderId="16" xfId="0" applyFill="1" applyBorder="1" applyProtection="1">
      <protection hidden="1"/>
    </xf>
    <xf numFmtId="0" fontId="0" fillId="7" borderId="24" xfId="0" applyFill="1" applyBorder="1" applyProtection="1">
      <protection hidden="1"/>
    </xf>
    <xf numFmtId="0" fontId="1" fillId="2" borderId="7" xfId="1" applyBorder="1" applyAlignment="1" applyProtection="1">
      <alignment wrapText="1"/>
      <protection hidden="1"/>
    </xf>
    <xf numFmtId="0" fontId="1" fillId="2" borderId="34" xfId="1" applyBorder="1" applyAlignment="1" applyProtection="1">
      <alignment wrapText="1"/>
      <protection hidden="1"/>
    </xf>
    <xf numFmtId="0" fontId="0" fillId="0" borderId="20" xfId="0" applyBorder="1" applyProtection="1">
      <protection hidden="1"/>
    </xf>
    <xf numFmtId="0" fontId="0" fillId="16" borderId="23" xfId="0" applyFill="1" applyBorder="1" applyProtection="1">
      <protection hidden="1"/>
    </xf>
    <xf numFmtId="10" fontId="0" fillId="16" borderId="33" xfId="0" applyNumberFormat="1" applyFill="1" applyBorder="1" applyProtection="1">
      <protection hidden="1"/>
    </xf>
    <xf numFmtId="0" fontId="0" fillId="16" borderId="0" xfId="0" applyFill="1" applyProtection="1">
      <protection hidden="1"/>
    </xf>
    <xf numFmtId="0" fontId="24" fillId="0" borderId="0" xfId="0" applyFont="1" applyProtection="1">
      <protection hidden="1"/>
    </xf>
    <xf numFmtId="0" fontId="0" fillId="16" borderId="17" xfId="0" applyFill="1" applyBorder="1" applyProtection="1">
      <protection hidden="1"/>
    </xf>
    <xf numFmtId="10" fontId="0" fillId="16" borderId="0" xfId="0" applyNumberFormat="1" applyFill="1" applyProtection="1">
      <protection hidden="1"/>
    </xf>
    <xf numFmtId="0" fontId="0" fillId="16" borderId="19" xfId="0" applyFill="1" applyBorder="1" applyProtection="1">
      <protection hidden="1"/>
    </xf>
    <xf numFmtId="0" fontId="24" fillId="0" borderId="21" xfId="0" applyFont="1" applyBorder="1" applyProtection="1">
      <protection hidden="1"/>
    </xf>
    <xf numFmtId="0" fontId="0" fillId="16" borderId="25" xfId="0" applyFill="1" applyBorder="1" applyProtection="1">
      <protection hidden="1"/>
    </xf>
    <xf numFmtId="10" fontId="0" fillId="0" borderId="14" xfId="0" applyNumberFormat="1" applyBorder="1" applyProtection="1">
      <protection hidden="1"/>
    </xf>
    <xf numFmtId="0" fontId="0" fillId="16" borderId="22" xfId="0" applyFill="1" applyBorder="1" applyProtection="1">
      <protection hidden="1"/>
    </xf>
    <xf numFmtId="0" fontId="34" fillId="14" borderId="36" xfId="0" applyFont="1" applyFill="1" applyBorder="1" applyAlignment="1" applyProtection="1">
      <alignment vertical="center"/>
      <protection locked="0"/>
    </xf>
    <xf numFmtId="0" fontId="34" fillId="14" borderId="7" xfId="0" applyFont="1" applyFill="1" applyBorder="1" applyAlignment="1" applyProtection="1">
      <alignment vertical="center"/>
      <protection locked="0"/>
    </xf>
    <xf numFmtId="0" fontId="34" fillId="14" borderId="11" xfId="0" applyFont="1" applyFill="1" applyBorder="1" applyAlignment="1" applyProtection="1">
      <alignment vertical="center"/>
      <protection locked="0"/>
    </xf>
    <xf numFmtId="0" fontId="24" fillId="0" borderId="19" xfId="0" applyFont="1" applyBorder="1" applyProtection="1">
      <protection hidden="1"/>
    </xf>
    <xf numFmtId="0" fontId="22" fillId="0" borderId="23" xfId="0" applyFont="1" applyBorder="1" applyAlignment="1" applyProtection="1">
      <alignment vertical="top" wrapText="1"/>
      <protection hidden="1"/>
    </xf>
    <xf numFmtId="0" fontId="22" fillId="0" borderId="33" xfId="0" applyFont="1" applyBorder="1" applyAlignment="1" applyProtection="1">
      <alignment vertical="top" wrapText="1"/>
      <protection hidden="1"/>
    </xf>
    <xf numFmtId="0" fontId="22" fillId="0" borderId="21" xfId="0" applyFont="1" applyBorder="1" applyAlignment="1" applyProtection="1">
      <alignment vertical="top" wrapText="1"/>
      <protection hidden="1"/>
    </xf>
    <xf numFmtId="10" fontId="0" fillId="0" borderId="33" xfId="0" applyNumberFormat="1" applyBorder="1" applyProtection="1">
      <protection hidden="1"/>
    </xf>
    <xf numFmtId="0" fontId="27" fillId="16" borderId="21" xfId="0" applyFont="1" applyFill="1" applyBorder="1" applyProtection="1">
      <protection hidden="1"/>
    </xf>
    <xf numFmtId="0" fontId="23" fillId="0" borderId="0" xfId="0" applyFont="1" applyProtection="1">
      <protection hidden="1"/>
    </xf>
    <xf numFmtId="0" fontId="26" fillId="8" borderId="42" xfId="0" applyFont="1" applyFill="1" applyBorder="1" applyAlignment="1" applyProtection="1">
      <alignment vertical="top" wrapText="1"/>
      <protection hidden="1"/>
    </xf>
    <xf numFmtId="0" fontId="26" fillId="8" borderId="43" xfId="0" applyFont="1" applyFill="1" applyBorder="1" applyAlignment="1" applyProtection="1">
      <alignment vertical="top" wrapText="1"/>
      <protection hidden="1"/>
    </xf>
    <xf numFmtId="0" fontId="26" fillId="8" borderId="44" xfId="0" applyFont="1" applyFill="1" applyBorder="1" applyAlignment="1" applyProtection="1">
      <alignment vertical="top" wrapText="1"/>
      <protection hidden="1"/>
    </xf>
    <xf numFmtId="0" fontId="25" fillId="18" borderId="0" xfId="0" applyFont="1" applyFill="1" applyProtection="1">
      <protection hidden="1"/>
    </xf>
    <xf numFmtId="0" fontId="3" fillId="7" borderId="21" xfId="3" applyFill="1" applyBorder="1" applyAlignment="1" applyProtection="1">
      <alignment horizontal="center" vertical="center" wrapText="1"/>
      <protection hidden="1"/>
    </xf>
    <xf numFmtId="0" fontId="0" fillId="7" borderId="19" xfId="0" applyFill="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7" borderId="22" xfId="0" applyFill="1" applyBorder="1" applyAlignment="1" applyProtection="1">
      <alignment horizontal="center" vertical="center"/>
      <protection hidden="1"/>
    </xf>
    <xf numFmtId="0" fontId="0" fillId="19" borderId="15" xfId="0" applyFill="1" applyBorder="1" applyAlignment="1" applyProtection="1">
      <alignment horizontal="left" vertical="center" wrapText="1"/>
      <protection hidden="1"/>
    </xf>
    <xf numFmtId="0" fontId="0" fillId="19" borderId="20" xfId="0" applyFill="1" applyBorder="1" applyAlignment="1" applyProtection="1">
      <alignment horizontal="left" vertical="center" wrapText="1"/>
      <protection hidden="1"/>
    </xf>
    <xf numFmtId="0" fontId="0" fillId="19" borderId="16" xfId="0" applyFill="1" applyBorder="1" applyAlignment="1" applyProtection="1">
      <alignment horizontal="left" vertical="center" wrapText="1"/>
      <protection hidden="1"/>
    </xf>
    <xf numFmtId="0" fontId="15" fillId="8" borderId="23" xfId="0" applyFont="1" applyFill="1" applyBorder="1" applyAlignment="1" applyProtection="1">
      <alignment horizontal="center" vertical="center"/>
      <protection hidden="1"/>
    </xf>
    <xf numFmtId="14" fontId="0" fillId="7" borderId="23" xfId="0" applyNumberFormat="1" applyFill="1" applyBorder="1" applyProtection="1">
      <protection hidden="1"/>
    </xf>
    <xf numFmtId="0" fontId="0" fillId="0" borderId="23" xfId="0" applyBorder="1" applyProtection="1">
      <protection hidden="1"/>
    </xf>
    <xf numFmtId="0" fontId="0" fillId="0" borderId="17" xfId="0" applyBorder="1" applyProtection="1">
      <protection hidden="1"/>
    </xf>
    <xf numFmtId="0" fontId="0" fillId="0" borderId="25" xfId="0" applyBorder="1" applyProtection="1">
      <protection hidden="1"/>
    </xf>
    <xf numFmtId="14" fontId="0" fillId="7" borderId="15" xfId="0" applyNumberFormat="1" applyFill="1" applyBorder="1" applyProtection="1">
      <protection hidden="1"/>
    </xf>
    <xf numFmtId="0" fontId="41" fillId="20" borderId="15" xfId="6" applyFont="1" applyFill="1" applyBorder="1">
      <alignment horizontal="left" vertical="center" wrapText="1"/>
      <protection hidden="1"/>
    </xf>
    <xf numFmtId="0" fontId="41" fillId="20" borderId="20" xfId="6" applyFont="1" applyFill="1" applyBorder="1">
      <alignment horizontal="left" vertical="center" wrapText="1"/>
      <protection hidden="1"/>
    </xf>
    <xf numFmtId="0" fontId="41" fillId="20" borderId="16" xfId="6" applyFont="1" applyFill="1" applyBorder="1">
      <alignment horizontal="left" vertical="center" wrapText="1"/>
      <protection hidden="1"/>
    </xf>
    <xf numFmtId="0" fontId="41" fillId="22" borderId="15" xfId="0" applyFont="1" applyFill="1" applyBorder="1" applyAlignment="1">
      <alignment horizontal="left" vertical="center"/>
    </xf>
    <xf numFmtId="0" fontId="41" fillId="22" borderId="20" xfId="0" applyFont="1" applyFill="1" applyBorder="1" applyAlignment="1">
      <alignment horizontal="left" vertical="center"/>
    </xf>
    <xf numFmtId="0" fontId="41" fillId="22" borderId="16" xfId="0" applyFont="1" applyFill="1" applyBorder="1" applyAlignment="1">
      <alignment horizontal="left" vertical="center"/>
    </xf>
    <xf numFmtId="0" fontId="31" fillId="11" borderId="20" xfId="0" applyFont="1" applyFill="1" applyBorder="1" applyAlignment="1">
      <alignment horizontal="left" vertical="center"/>
    </xf>
    <xf numFmtId="0" fontId="31" fillId="11" borderId="16" xfId="0" applyFont="1" applyFill="1" applyBorder="1" applyAlignment="1">
      <alignment horizontal="left" vertical="center"/>
    </xf>
    <xf numFmtId="0" fontId="16" fillId="10" borderId="0" xfId="0" applyFont="1" applyFill="1" applyProtection="1">
      <protection hidden="1"/>
    </xf>
    <xf numFmtId="0" fontId="17" fillId="10" borderId="0" xfId="0" applyFont="1" applyFill="1" applyProtection="1">
      <protection hidden="1"/>
    </xf>
    <xf numFmtId="0" fontId="31" fillId="8" borderId="0" xfId="0" applyFont="1" applyFill="1" applyAlignment="1" applyProtection="1">
      <alignment vertical="center"/>
      <protection hidden="1"/>
    </xf>
    <xf numFmtId="0" fontId="37" fillId="7" borderId="0" xfId="0" applyFont="1" applyFill="1" applyProtection="1">
      <protection hidden="1"/>
    </xf>
    <xf numFmtId="0" fontId="33" fillId="7" borderId="0" xfId="0" applyFont="1" applyFill="1" applyProtection="1">
      <protection hidden="1"/>
    </xf>
    <xf numFmtId="0" fontId="34" fillId="7" borderId="0" xfId="0" applyFont="1" applyFill="1" applyProtection="1">
      <protection hidden="1"/>
    </xf>
    <xf numFmtId="0" fontId="28" fillId="8" borderId="18" xfId="0" applyFont="1" applyFill="1" applyBorder="1" applyAlignment="1" applyProtection="1">
      <alignment vertical="center"/>
      <protection hidden="1"/>
    </xf>
    <xf numFmtId="0" fontId="38" fillId="7" borderId="0" xfId="0" applyFont="1" applyFill="1" applyProtection="1">
      <protection hidden="1"/>
    </xf>
    <xf numFmtId="0" fontId="28" fillId="8" borderId="25" xfId="0" applyFont="1" applyFill="1" applyBorder="1" applyAlignment="1" applyProtection="1">
      <alignment vertical="center" wrapText="1"/>
      <protection hidden="1"/>
    </xf>
    <xf numFmtId="0" fontId="29" fillId="12" borderId="16" xfId="0" applyFont="1" applyFill="1" applyBorder="1" applyAlignment="1" applyProtection="1">
      <alignment horizontal="center" vertical="center" wrapText="1"/>
      <protection hidden="1"/>
    </xf>
    <xf numFmtId="0" fontId="20" fillId="7" borderId="0" xfId="0" applyFont="1" applyFill="1" applyAlignment="1" applyProtection="1">
      <alignment wrapText="1"/>
      <protection hidden="1"/>
    </xf>
    <xf numFmtId="0" fontId="20" fillId="7" borderId="0" xfId="0" applyFont="1" applyFill="1" applyProtection="1">
      <protection hidden="1"/>
    </xf>
    <xf numFmtId="0" fontId="17" fillId="8" borderId="18" xfId="0" applyFont="1" applyFill="1" applyBorder="1" applyProtection="1">
      <protection hidden="1"/>
    </xf>
    <xf numFmtId="0" fontId="17" fillId="8" borderId="24" xfId="0" applyFont="1" applyFill="1" applyBorder="1" applyProtection="1">
      <protection hidden="1"/>
    </xf>
    <xf numFmtId="0" fontId="17" fillId="8" borderId="41" xfId="0" applyFont="1" applyFill="1" applyBorder="1" applyAlignment="1" applyProtection="1">
      <alignment horizontal="center" vertical="center"/>
      <protection hidden="1"/>
    </xf>
    <xf numFmtId="0" fontId="30" fillId="8" borderId="45" xfId="0" applyFont="1" applyFill="1" applyBorder="1" applyAlignment="1" applyProtection="1">
      <alignment horizontal="center" vertical="center"/>
      <protection hidden="1"/>
    </xf>
    <xf numFmtId="0" fontId="28" fillId="8" borderId="39" xfId="0" applyFont="1" applyFill="1" applyBorder="1" applyAlignment="1" applyProtection="1">
      <alignment horizontal="center" vertical="center"/>
      <protection hidden="1"/>
    </xf>
    <xf numFmtId="0" fontId="28" fillId="8" borderId="40" xfId="0" applyFont="1" applyFill="1" applyBorder="1" applyAlignment="1" applyProtection="1">
      <alignment horizontal="center" vertical="center"/>
      <protection hidden="1"/>
    </xf>
    <xf numFmtId="0" fontId="28" fillId="8" borderId="41" xfId="0" applyFont="1" applyFill="1" applyBorder="1" applyAlignment="1" applyProtection="1">
      <alignment horizontal="center" vertical="center"/>
      <protection hidden="1"/>
    </xf>
    <xf numFmtId="0" fontId="28" fillId="8" borderId="5" xfId="0" applyFont="1" applyFill="1" applyBorder="1" applyAlignment="1" applyProtection="1">
      <alignment horizontal="center" vertical="center" wrapText="1"/>
      <protection hidden="1"/>
    </xf>
    <xf numFmtId="0" fontId="28" fillId="8" borderId="37" xfId="4" applyFont="1" applyFill="1" applyBorder="1" applyAlignment="1" applyProtection="1">
      <alignment horizontal="center" vertical="center" wrapText="1"/>
      <protection hidden="1"/>
    </xf>
    <xf numFmtId="0" fontId="28" fillId="8" borderId="23" xfId="0" applyFont="1" applyFill="1" applyBorder="1" applyAlignment="1" applyProtection="1">
      <alignment horizontal="center" vertical="center"/>
      <protection hidden="1"/>
    </xf>
    <xf numFmtId="0" fontId="44" fillId="0" borderId="3" xfId="0" applyFont="1" applyBorder="1" applyAlignment="1" applyProtection="1">
      <alignment vertical="top" wrapText="1"/>
      <protection hidden="1"/>
    </xf>
    <xf numFmtId="0" fontId="44" fillId="0" borderId="4" xfId="0" applyFont="1" applyBorder="1" applyAlignment="1" applyProtection="1">
      <alignment vertical="top" wrapText="1"/>
      <protection hidden="1"/>
    </xf>
    <xf numFmtId="0" fontId="45" fillId="0" borderId="4" xfId="0" applyFont="1" applyBorder="1" applyAlignment="1" applyProtection="1">
      <alignment vertical="top" wrapText="1"/>
      <protection hidden="1"/>
    </xf>
    <xf numFmtId="0" fontId="44" fillId="0" borderId="36" xfId="0" applyFont="1" applyBorder="1" applyAlignment="1" applyProtection="1">
      <alignment vertical="top" wrapText="1"/>
      <protection hidden="1"/>
    </xf>
    <xf numFmtId="0" fontId="45" fillId="0" borderId="36" xfId="0" applyFont="1" applyBorder="1" applyAlignment="1" applyProtection="1">
      <alignment vertical="top" wrapText="1"/>
      <protection hidden="1"/>
    </xf>
    <xf numFmtId="0" fontId="46" fillId="0" borderId="31" xfId="4" applyFont="1" applyBorder="1" applyAlignment="1" applyProtection="1">
      <alignment vertical="top" wrapText="1"/>
      <protection hidden="1"/>
    </xf>
    <xf numFmtId="0" fontId="46" fillId="0" borderId="32" xfId="4" applyFont="1" applyBorder="1" applyAlignment="1" applyProtection="1">
      <alignment vertical="top" wrapText="1"/>
      <protection hidden="1"/>
    </xf>
    <xf numFmtId="0" fontId="46" fillId="0" borderId="32" xfId="4" applyFont="1" applyFill="1" applyBorder="1" applyAlignment="1" applyProtection="1">
      <alignment vertical="top" wrapText="1"/>
      <protection hidden="1"/>
    </xf>
    <xf numFmtId="0" fontId="46" fillId="0" borderId="34" xfId="4" applyFont="1" applyBorder="1" applyAlignment="1" applyProtection="1">
      <alignment vertical="top" wrapText="1"/>
      <protection hidden="1"/>
    </xf>
    <xf numFmtId="0" fontId="43" fillId="8" borderId="5" xfId="0" applyFont="1" applyFill="1" applyBorder="1" applyAlignment="1" applyProtection="1">
      <alignment vertical="center"/>
      <protection hidden="1"/>
    </xf>
    <xf numFmtId="14" fontId="43" fillId="10" borderId="28" xfId="3" applyNumberFormat="1" applyFont="1" applyFill="1" applyBorder="1" applyAlignment="1" applyProtection="1">
      <alignment horizontal="center" vertical="center"/>
      <protection hidden="1"/>
    </xf>
    <xf numFmtId="0" fontId="48" fillId="7" borderId="0" xfId="0" applyFont="1" applyFill="1" applyProtection="1">
      <protection hidden="1"/>
    </xf>
    <xf numFmtId="0" fontId="43" fillId="8" borderId="8" xfId="0" applyFont="1" applyFill="1" applyBorder="1" applyAlignment="1" applyProtection="1">
      <alignment vertical="center"/>
      <protection hidden="1"/>
    </xf>
    <xf numFmtId="0" fontId="43" fillId="10" borderId="30" xfId="5" applyFont="1" applyFill="1" applyBorder="1" applyAlignment="1">
      <alignment horizontal="center" vertical="center"/>
      <protection hidden="1"/>
    </xf>
    <xf numFmtId="0" fontId="43" fillId="8" borderId="9" xfId="0" applyFont="1" applyFill="1" applyBorder="1" applyAlignment="1" applyProtection="1">
      <alignment vertical="center"/>
      <protection hidden="1"/>
    </xf>
    <xf numFmtId="0" fontId="43" fillId="10" borderId="29" xfId="5" applyFont="1" applyFill="1" applyBorder="1" applyAlignment="1">
      <alignment horizontal="center" vertical="center"/>
      <protection hidden="1"/>
    </xf>
    <xf numFmtId="0" fontId="49" fillId="7" borderId="0" xfId="0" applyFont="1" applyFill="1" applyProtection="1">
      <protection hidden="1"/>
    </xf>
    <xf numFmtId="0" fontId="43" fillId="8" borderId="13" xfId="6" applyFont="1" applyFill="1" applyAlignment="1">
      <alignment vertical="center" wrapText="1"/>
      <protection hidden="1"/>
    </xf>
    <xf numFmtId="0" fontId="43" fillId="10" borderId="18" xfId="5" applyFont="1" applyFill="1" applyBorder="1" applyAlignment="1">
      <alignment horizontal="center" vertical="center"/>
      <protection hidden="1"/>
    </xf>
    <xf numFmtId="14" fontId="43" fillId="10" borderId="13" xfId="5" applyNumberFormat="1" applyFont="1" applyFill="1" applyBorder="1" applyAlignment="1">
      <alignment horizontal="center" vertical="center"/>
      <protection hidden="1"/>
    </xf>
    <xf numFmtId="0" fontId="48" fillId="7" borderId="0" xfId="0" applyFont="1" applyFill="1" applyAlignment="1" applyProtection="1">
      <alignment wrapText="1"/>
      <protection hidden="1"/>
    </xf>
    <xf numFmtId="0" fontId="43" fillId="8" borderId="15" xfId="0" applyFont="1" applyFill="1" applyBorder="1" applyAlignment="1" applyProtection="1">
      <alignment vertical="center"/>
      <protection hidden="1"/>
    </xf>
    <xf numFmtId="0" fontId="43" fillId="8" borderId="17" xfId="0" applyFont="1" applyFill="1" applyBorder="1" applyAlignment="1" applyProtection="1">
      <alignment vertical="center" wrapText="1"/>
      <protection hidden="1"/>
    </xf>
    <xf numFmtId="0" fontId="43" fillId="9" borderId="23" xfId="6" applyFont="1" applyFill="1" applyBorder="1" applyAlignment="1">
      <alignment horizontal="center" vertical="center" wrapText="1"/>
      <protection hidden="1"/>
    </xf>
    <xf numFmtId="0" fontId="43" fillId="9" borderId="15" xfId="6" applyFont="1" applyFill="1" applyBorder="1" applyAlignment="1">
      <alignment horizontal="center" vertical="center" wrapText="1"/>
      <protection hidden="1"/>
    </xf>
    <xf numFmtId="0" fontId="51" fillId="21" borderId="23" xfId="6" applyFont="1" applyFill="1" applyBorder="1">
      <alignment horizontal="left" vertical="center" wrapText="1"/>
      <protection hidden="1"/>
    </xf>
    <xf numFmtId="0" fontId="51" fillId="21" borderId="17" xfId="6" applyFont="1" applyFill="1" applyBorder="1">
      <alignment horizontal="left" vertical="center" wrapText="1"/>
      <protection hidden="1"/>
    </xf>
    <xf numFmtId="0" fontId="51" fillId="21" borderId="25" xfId="6" applyFont="1" applyFill="1" applyBorder="1">
      <alignment horizontal="left" vertical="center" wrapText="1"/>
      <protection hidden="1"/>
    </xf>
    <xf numFmtId="0" fontId="51" fillId="20" borderId="17" xfId="6" applyFont="1" applyFill="1" applyBorder="1">
      <alignment horizontal="left" vertical="center" wrapText="1"/>
      <protection hidden="1"/>
    </xf>
    <xf numFmtId="0" fontId="43" fillId="10" borderId="23" xfId="6" applyFont="1" applyFill="1" applyBorder="1">
      <alignment horizontal="left" vertical="center" wrapText="1"/>
      <protection hidden="1"/>
    </xf>
    <xf numFmtId="0" fontId="43" fillId="10" borderId="25" xfId="6" applyFont="1" applyFill="1" applyBorder="1">
      <alignment horizontal="left" vertical="center" wrapText="1"/>
      <protection hidden="1"/>
    </xf>
    <xf numFmtId="0" fontId="33" fillId="7" borderId="14" xfId="0" applyFont="1" applyFill="1" applyBorder="1" applyAlignment="1" applyProtection="1">
      <alignment vertical="center"/>
      <protection hidden="1"/>
    </xf>
    <xf numFmtId="0" fontId="55" fillId="23" borderId="15" xfId="5" applyFont="1" applyFill="1" applyBorder="1" applyAlignment="1">
      <alignment horizontal="center" vertical="center"/>
      <protection hidden="1"/>
    </xf>
    <xf numFmtId="164" fontId="55" fillId="23" borderId="21" xfId="5" applyNumberFormat="1" applyFont="1" applyFill="1" applyBorder="1" applyAlignment="1">
      <alignment horizontal="center" vertical="center"/>
      <protection hidden="1"/>
    </xf>
    <xf numFmtId="0" fontId="55" fillId="23" borderId="20" xfId="5" applyFont="1" applyFill="1" applyBorder="1" applyAlignment="1">
      <alignment horizontal="center" vertical="center"/>
      <protection hidden="1"/>
    </xf>
    <xf numFmtId="164" fontId="55" fillId="23" borderId="19" xfId="5" applyNumberFormat="1" applyFont="1" applyFill="1" applyBorder="1" applyAlignment="1">
      <alignment horizontal="center" vertical="center"/>
      <protection hidden="1"/>
    </xf>
    <xf numFmtId="0" fontId="55" fillId="23" borderId="16" xfId="5" applyFont="1" applyFill="1" applyBorder="1" applyAlignment="1">
      <alignment horizontal="center" vertical="center"/>
      <protection hidden="1"/>
    </xf>
    <xf numFmtId="164" fontId="55" fillId="23" borderId="22" xfId="5" applyNumberFormat="1" applyFont="1" applyFill="1" applyBorder="1" applyAlignment="1">
      <alignment horizontal="center" vertical="center"/>
      <protection hidden="1"/>
    </xf>
    <xf numFmtId="0" fontId="55" fillId="13" borderId="20" xfId="5" applyFont="1" applyFill="1" applyBorder="1" applyAlignment="1">
      <alignment horizontal="center" vertical="center"/>
      <protection hidden="1"/>
    </xf>
    <xf numFmtId="164" fontId="55" fillId="13" borderId="19" xfId="5" applyNumberFormat="1" applyFont="1" applyFill="1" applyBorder="1" applyAlignment="1">
      <alignment horizontal="center" vertical="center"/>
      <protection hidden="1"/>
    </xf>
    <xf numFmtId="0" fontId="55" fillId="24" borderId="15" xfId="5" applyFont="1" applyFill="1" applyBorder="1" applyAlignment="1">
      <alignment horizontal="center" vertical="center"/>
      <protection hidden="1"/>
    </xf>
    <xf numFmtId="164" fontId="55" fillId="24" borderId="21" xfId="5" applyNumberFormat="1" applyFont="1" applyFill="1" applyBorder="1" applyAlignment="1">
      <alignment horizontal="center" vertical="center"/>
      <protection hidden="1"/>
    </xf>
    <xf numFmtId="0" fontId="34" fillId="14" borderId="52" xfId="0" applyFont="1" applyFill="1" applyBorder="1" applyAlignment="1" applyProtection="1">
      <alignment vertical="center"/>
      <protection locked="0"/>
    </xf>
    <xf numFmtId="0" fontId="34" fillId="14" borderId="34" xfId="0" applyFont="1" applyFill="1" applyBorder="1" applyAlignment="1" applyProtection="1">
      <alignment vertical="center"/>
      <protection locked="0"/>
    </xf>
    <xf numFmtId="0" fontId="55" fillId="24" borderId="16" xfId="5" applyFont="1" applyFill="1" applyBorder="1" applyAlignment="1">
      <alignment horizontal="center" vertical="center"/>
      <protection hidden="1"/>
    </xf>
    <xf numFmtId="164" fontId="55" fillId="24" borderId="22" xfId="5" applyNumberFormat="1" applyFont="1" applyFill="1" applyBorder="1" applyAlignment="1">
      <alignment horizontal="center" vertical="center"/>
      <protection hidden="1"/>
    </xf>
    <xf numFmtId="0" fontId="16" fillId="7" borderId="0" xfId="0" applyFont="1" applyFill="1" applyProtection="1">
      <protection hidden="1"/>
    </xf>
    <xf numFmtId="0" fontId="56" fillId="7" borderId="0" xfId="0" applyFont="1" applyFill="1"/>
    <xf numFmtId="0" fontId="56" fillId="7" borderId="0" xfId="0" applyFont="1" applyFill="1" applyProtection="1">
      <protection hidden="1"/>
    </xf>
    <xf numFmtId="0" fontId="0" fillId="6" borderId="33" xfId="0" applyFill="1" applyBorder="1" applyProtection="1">
      <protection hidden="1"/>
    </xf>
    <xf numFmtId="0" fontId="1" fillId="2" borderId="54" xfId="1" applyBorder="1" applyAlignment="1" applyProtection="1">
      <alignment horizontal="center" vertical="center" wrapText="1"/>
      <protection hidden="1"/>
    </xf>
    <xf numFmtId="0" fontId="1" fillId="2" borderId="55" xfId="1" applyBorder="1" applyAlignment="1" applyProtection="1">
      <alignment wrapText="1"/>
      <protection hidden="1"/>
    </xf>
    <xf numFmtId="0" fontId="1" fillId="2" borderId="0" xfId="1" applyBorder="1" applyAlignment="1" applyProtection="1">
      <alignment wrapText="1"/>
      <protection hidden="1"/>
    </xf>
    <xf numFmtId="14" fontId="1" fillId="2" borderId="0" xfId="1" applyNumberFormat="1" applyBorder="1" applyAlignment="1" applyProtection="1">
      <alignment wrapText="1"/>
      <protection hidden="1"/>
    </xf>
    <xf numFmtId="0" fontId="16" fillId="9" borderId="35" xfId="0" applyFont="1" applyFill="1" applyBorder="1" applyProtection="1">
      <protection hidden="1"/>
    </xf>
    <xf numFmtId="14" fontId="0" fillId="0" borderId="33" xfId="0" applyNumberFormat="1" applyBorder="1" applyProtection="1">
      <protection hidden="1"/>
    </xf>
    <xf numFmtId="14" fontId="0" fillId="0" borderId="0" xfId="0" applyNumberFormat="1" applyProtection="1">
      <protection hidden="1"/>
    </xf>
    <xf numFmtId="14" fontId="0" fillId="0" borderId="14" xfId="0" applyNumberFormat="1" applyBorder="1" applyProtection="1">
      <protection hidden="1"/>
    </xf>
    <xf numFmtId="0" fontId="26" fillId="8" borderId="15" xfId="0" applyFont="1" applyFill="1" applyBorder="1" applyAlignment="1" applyProtection="1">
      <alignment vertical="top" wrapText="1"/>
      <protection hidden="1"/>
    </xf>
    <xf numFmtId="0" fontId="23" fillId="0" borderId="20" xfId="0" applyFont="1" applyBorder="1" applyProtection="1">
      <protection hidden="1"/>
    </xf>
    <xf numFmtId="0" fontId="24" fillId="0" borderId="20" xfId="0" applyFont="1" applyBorder="1" applyProtection="1">
      <protection hidden="1"/>
    </xf>
    <xf numFmtId="0" fontId="25" fillId="18" borderId="16" xfId="0" applyFont="1" applyFill="1" applyBorder="1" applyProtection="1">
      <protection hidden="1"/>
    </xf>
    <xf numFmtId="14" fontId="0" fillId="0" borderId="15" xfId="0" applyNumberFormat="1" applyBorder="1" applyAlignment="1" applyProtection="1">
      <alignment horizontal="center" vertical="center"/>
      <protection hidden="1"/>
    </xf>
    <xf numFmtId="0" fontId="34" fillId="17" borderId="3" xfId="0" applyFont="1" applyFill="1" applyBorder="1" applyAlignment="1" applyProtection="1">
      <alignment horizontal="left" vertical="center" indent="1"/>
      <protection locked="0"/>
    </xf>
    <xf numFmtId="0" fontId="34" fillId="17" borderId="6" xfId="0" applyFont="1" applyFill="1" applyBorder="1" applyAlignment="1" applyProtection="1">
      <alignment horizontal="left" vertical="center" indent="1"/>
      <protection locked="0"/>
    </xf>
    <xf numFmtId="0" fontId="34" fillId="17" borderId="10" xfId="0" applyFont="1" applyFill="1" applyBorder="1" applyAlignment="1" applyProtection="1">
      <alignment horizontal="left" vertical="center" indent="1"/>
      <protection locked="0"/>
    </xf>
    <xf numFmtId="0" fontId="34" fillId="17" borderId="49" xfId="0" applyFont="1" applyFill="1" applyBorder="1" applyAlignment="1" applyProtection="1">
      <alignment horizontal="left" vertical="center" indent="1"/>
      <protection locked="0"/>
    </xf>
    <xf numFmtId="0" fontId="34" fillId="17" borderId="31" xfId="0" applyFont="1" applyFill="1" applyBorder="1" applyAlignment="1" applyProtection="1">
      <alignment horizontal="left" vertical="center" indent="1"/>
      <protection locked="0"/>
    </xf>
    <xf numFmtId="0" fontId="34" fillId="14" borderId="46" xfId="0" applyFont="1" applyFill="1" applyBorder="1" applyAlignment="1" applyProtection="1">
      <alignment horizontal="left" vertical="center" indent="1"/>
      <protection locked="0"/>
    </xf>
    <xf numFmtId="0" fontId="34" fillId="14" borderId="4" xfId="0" applyFont="1" applyFill="1" applyBorder="1" applyAlignment="1" applyProtection="1">
      <alignment horizontal="left" vertical="center" indent="1"/>
      <protection locked="0"/>
    </xf>
    <xf numFmtId="0" fontId="34" fillId="15" borderId="4" xfId="0" applyFont="1" applyFill="1" applyBorder="1" applyAlignment="1" applyProtection="1">
      <alignment horizontal="left" vertical="center" indent="1"/>
      <protection locked="0"/>
    </xf>
    <xf numFmtId="0" fontId="34" fillId="14" borderId="47" xfId="0" applyFont="1" applyFill="1" applyBorder="1" applyAlignment="1" applyProtection="1">
      <alignment horizontal="left" vertical="center" indent="1"/>
      <protection locked="0"/>
    </xf>
    <xf numFmtId="0" fontId="34" fillId="14" borderId="2" xfId="0" applyFont="1" applyFill="1" applyBorder="1" applyAlignment="1" applyProtection="1">
      <alignment horizontal="left" vertical="center" indent="1"/>
      <protection locked="0"/>
    </xf>
    <xf numFmtId="0" fontId="34" fillId="15" borderId="2" xfId="0" applyFont="1" applyFill="1" applyBorder="1" applyAlignment="1" applyProtection="1">
      <alignment horizontal="left" vertical="center" indent="1"/>
      <protection locked="0"/>
    </xf>
    <xf numFmtId="0" fontId="34" fillId="14" borderId="48" xfId="0" applyFont="1" applyFill="1" applyBorder="1" applyAlignment="1" applyProtection="1">
      <alignment horizontal="left" vertical="center" indent="1"/>
      <protection locked="0"/>
    </xf>
    <xf numFmtId="0" fontId="34" fillId="14" borderId="38" xfId="0" applyFont="1" applyFill="1" applyBorder="1" applyAlignment="1" applyProtection="1">
      <alignment horizontal="left" vertical="center" indent="1"/>
      <protection locked="0"/>
    </xf>
    <xf numFmtId="0" fontId="34" fillId="15" borderId="38" xfId="0" applyFont="1" applyFill="1" applyBorder="1" applyAlignment="1" applyProtection="1">
      <alignment horizontal="left" vertical="center" indent="1"/>
      <protection locked="0"/>
    </xf>
    <xf numFmtId="0" fontId="34" fillId="14" borderId="50" xfId="0" applyFont="1" applyFill="1" applyBorder="1" applyAlignment="1" applyProtection="1">
      <alignment horizontal="left" vertical="center" indent="1"/>
      <protection locked="0"/>
    </xf>
    <xf numFmtId="0" fontId="34" fillId="14" borderId="51" xfId="0" applyFont="1" applyFill="1" applyBorder="1" applyAlignment="1" applyProtection="1">
      <alignment horizontal="left" vertical="center" indent="1"/>
      <protection locked="0"/>
    </xf>
    <xf numFmtId="0" fontId="34" fillId="15" borderId="51" xfId="0" applyFont="1" applyFill="1" applyBorder="1" applyAlignment="1" applyProtection="1">
      <alignment horizontal="left" vertical="center" indent="1"/>
      <protection locked="0"/>
    </xf>
    <xf numFmtId="0" fontId="34" fillId="14" borderId="53" xfId="0" applyFont="1" applyFill="1" applyBorder="1" applyAlignment="1" applyProtection="1">
      <alignment horizontal="left" vertical="center" indent="1"/>
      <protection locked="0"/>
    </xf>
    <xf numFmtId="0" fontId="34" fillId="14" borderId="32" xfId="0" applyFont="1" applyFill="1" applyBorder="1" applyAlignment="1" applyProtection="1">
      <alignment horizontal="left" vertical="center" indent="1"/>
      <protection locked="0"/>
    </xf>
    <xf numFmtId="0" fontId="34" fillId="15" borderId="32" xfId="0" applyFont="1" applyFill="1" applyBorder="1" applyAlignment="1" applyProtection="1">
      <alignment horizontal="left" vertical="center" indent="1"/>
      <protection locked="0"/>
    </xf>
    <xf numFmtId="14" fontId="34" fillId="17" borderId="3" xfId="0" applyNumberFormat="1" applyFont="1" applyFill="1" applyBorder="1" applyAlignment="1" applyProtection="1">
      <alignment horizontal="left" vertical="center" indent="1"/>
      <protection locked="0"/>
    </xf>
    <xf numFmtId="14" fontId="34" fillId="17" borderId="6" xfId="0" applyNumberFormat="1" applyFont="1" applyFill="1" applyBorder="1" applyAlignment="1" applyProtection="1">
      <alignment horizontal="left" vertical="center" indent="1"/>
      <protection locked="0"/>
    </xf>
    <xf numFmtId="14" fontId="34" fillId="17" borderId="10" xfId="0" applyNumberFormat="1" applyFont="1" applyFill="1" applyBorder="1" applyAlignment="1" applyProtection="1">
      <alignment horizontal="left" vertical="center" indent="1"/>
      <protection locked="0"/>
    </xf>
    <xf numFmtId="14" fontId="34" fillId="17" borderId="49" xfId="0" applyNumberFormat="1" applyFont="1" applyFill="1" applyBorder="1" applyAlignment="1" applyProtection="1">
      <alignment horizontal="left" vertical="center" indent="1"/>
      <protection locked="0"/>
    </xf>
    <xf numFmtId="14" fontId="34" fillId="17" borderId="31" xfId="0" applyNumberFormat="1" applyFont="1" applyFill="1" applyBorder="1" applyAlignment="1" applyProtection="1">
      <alignment horizontal="left" vertical="center" indent="1"/>
      <protection locked="0"/>
    </xf>
    <xf numFmtId="0" fontId="44" fillId="7" borderId="46" xfId="0" applyFont="1" applyFill="1" applyBorder="1" applyAlignment="1" applyProtection="1">
      <alignment vertical="top" wrapText="1"/>
      <protection hidden="1"/>
    </xf>
    <xf numFmtId="0" fontId="46" fillId="7" borderId="53" xfId="4" applyFont="1" applyFill="1" applyBorder="1" applyAlignment="1" applyProtection="1">
      <alignment vertical="top" wrapText="1"/>
      <protection hidden="1"/>
    </xf>
    <xf numFmtId="14" fontId="42" fillId="25" borderId="46" xfId="0" applyNumberFormat="1" applyFont="1" applyFill="1" applyBorder="1" applyAlignment="1" applyProtection="1">
      <alignment horizontal="left" vertical="center" indent="1"/>
      <protection hidden="1"/>
    </xf>
    <xf numFmtId="14" fontId="42" fillId="25" borderId="47" xfId="0" applyNumberFormat="1" applyFont="1" applyFill="1" applyBorder="1" applyAlignment="1" applyProtection="1">
      <alignment horizontal="left" vertical="center" indent="1"/>
      <protection hidden="1"/>
    </xf>
    <xf numFmtId="14" fontId="42" fillId="25" borderId="48" xfId="0" applyNumberFormat="1" applyFont="1" applyFill="1" applyBorder="1" applyAlignment="1" applyProtection="1">
      <alignment horizontal="left" vertical="center" indent="1"/>
      <protection hidden="1"/>
    </xf>
    <xf numFmtId="14" fontId="42" fillId="25" borderId="50" xfId="0" applyNumberFormat="1" applyFont="1" applyFill="1" applyBorder="1" applyAlignment="1" applyProtection="1">
      <alignment horizontal="left" vertical="center" indent="1"/>
      <protection hidden="1"/>
    </xf>
    <xf numFmtId="14" fontId="42" fillId="25" borderId="53" xfId="0" applyNumberFormat="1" applyFont="1" applyFill="1" applyBorder="1" applyAlignment="1" applyProtection="1">
      <alignment horizontal="left" vertical="center" indent="1"/>
      <protection hidden="1"/>
    </xf>
    <xf numFmtId="14" fontId="34" fillId="17" borderId="36" xfId="0" applyNumberFormat="1" applyFont="1" applyFill="1" applyBorder="1" applyAlignment="1" applyProtection="1">
      <alignment horizontal="left" vertical="center" indent="1"/>
      <protection locked="0"/>
    </xf>
    <xf numFmtId="14" fontId="34" fillId="17" borderId="7" xfId="0" applyNumberFormat="1" applyFont="1" applyFill="1" applyBorder="1" applyAlignment="1" applyProtection="1">
      <alignment horizontal="left" vertical="center" indent="1"/>
      <protection locked="0"/>
    </xf>
    <xf numFmtId="14" fontId="34" fillId="17" borderId="11" xfId="0" applyNumberFormat="1" applyFont="1" applyFill="1" applyBorder="1" applyAlignment="1" applyProtection="1">
      <alignment horizontal="left" vertical="center" indent="1"/>
      <protection locked="0"/>
    </xf>
    <xf numFmtId="14" fontId="34" fillId="17" borderId="52" xfId="0" applyNumberFormat="1" applyFont="1" applyFill="1" applyBorder="1" applyAlignment="1" applyProtection="1">
      <alignment horizontal="left" vertical="center" indent="1"/>
      <protection locked="0"/>
    </xf>
    <xf numFmtId="14" fontId="34" fillId="17" borderId="34" xfId="0" applyNumberFormat="1" applyFont="1" applyFill="1" applyBorder="1" applyAlignment="1" applyProtection="1">
      <alignment horizontal="left" vertical="center" indent="1"/>
      <protection locked="0"/>
    </xf>
    <xf numFmtId="14" fontId="0" fillId="0" borderId="20" xfId="0" applyNumberFormat="1" applyBorder="1" applyAlignment="1" applyProtection="1">
      <alignment horizontal="center"/>
      <protection hidden="1"/>
    </xf>
    <xf numFmtId="14" fontId="0" fillId="0" borderId="16" xfId="0" applyNumberFormat="1" applyBorder="1" applyAlignment="1" applyProtection="1">
      <alignment horizontal="center"/>
      <protection hidden="1"/>
    </xf>
    <xf numFmtId="14" fontId="0" fillId="0" borderId="15" xfId="0" applyNumberFormat="1" applyBorder="1" applyAlignment="1" applyProtection="1">
      <alignment horizontal="center"/>
      <protection hidden="1"/>
    </xf>
    <xf numFmtId="0" fontId="51" fillId="21" borderId="23" xfId="6" applyFont="1" applyFill="1" applyBorder="1" applyAlignment="1">
      <alignment horizontal="left" vertical="center" wrapText="1" indent="2"/>
      <protection hidden="1"/>
    </xf>
    <xf numFmtId="0" fontId="51" fillId="21" borderId="17" xfId="6" applyFont="1" applyFill="1" applyBorder="1" applyAlignment="1">
      <alignment horizontal="left" vertical="center" wrapText="1" indent="2"/>
      <protection hidden="1"/>
    </xf>
    <xf numFmtId="0" fontId="51" fillId="21" borderId="25" xfId="6" applyFont="1" applyFill="1" applyBorder="1" applyAlignment="1">
      <alignment horizontal="left" vertical="center" wrapText="1" indent="2"/>
      <protection hidden="1"/>
    </xf>
    <xf numFmtId="0" fontId="51" fillId="20" borderId="17" xfId="6" applyFont="1" applyFill="1" applyBorder="1" applyAlignment="1">
      <alignment horizontal="left" vertical="center" wrapText="1" indent="2"/>
      <protection hidden="1"/>
    </xf>
    <xf numFmtId="0" fontId="43" fillId="10" borderId="23" xfId="6" applyFont="1" applyFill="1" applyBorder="1" applyAlignment="1">
      <alignment horizontal="left" vertical="center" wrapText="1" indent="2"/>
      <protection hidden="1"/>
    </xf>
    <xf numFmtId="0" fontId="43" fillId="10" borderId="25" xfId="6" applyFont="1" applyFill="1" applyBorder="1" applyAlignment="1">
      <alignment horizontal="left" vertical="center" wrapText="1" indent="2"/>
      <protection hidden="1"/>
    </xf>
    <xf numFmtId="0" fontId="17" fillId="8" borderId="35" xfId="0" applyFont="1" applyFill="1" applyBorder="1" applyProtection="1">
      <protection hidden="1"/>
    </xf>
    <xf numFmtId="0" fontId="31" fillId="8" borderId="0" xfId="0" applyFont="1" applyFill="1" applyAlignment="1">
      <alignment vertical="center"/>
    </xf>
    <xf numFmtId="0" fontId="30" fillId="8" borderId="25" xfId="0" applyFont="1" applyFill="1" applyBorder="1" applyAlignment="1" applyProtection="1">
      <alignment horizontal="center" vertical="center"/>
      <protection hidden="1"/>
    </xf>
    <xf numFmtId="0" fontId="30" fillId="8" borderId="14" xfId="0" applyFont="1" applyFill="1" applyBorder="1" applyAlignment="1" applyProtection="1">
      <alignment horizontal="center" vertical="center"/>
      <protection hidden="1"/>
    </xf>
    <xf numFmtId="0" fontId="30" fillId="8" borderId="22" xfId="0" applyFont="1" applyFill="1" applyBorder="1" applyAlignment="1" applyProtection="1">
      <alignment horizontal="center" vertical="center"/>
      <protection hidden="1"/>
    </xf>
    <xf numFmtId="0" fontId="52" fillId="10" borderId="0" xfId="0" applyFont="1" applyFill="1" applyAlignment="1" applyProtection="1">
      <alignment horizontal="left" vertical="center" wrapText="1"/>
      <protection hidden="1"/>
    </xf>
    <xf numFmtId="0" fontId="36" fillId="9" borderId="0" xfId="0" applyFont="1" applyFill="1" applyAlignment="1" applyProtection="1">
      <alignment horizontal="left" vertical="center" wrapText="1"/>
      <protection hidden="1"/>
    </xf>
    <xf numFmtId="0" fontId="28" fillId="10" borderId="35" xfId="0" applyFont="1" applyFill="1" applyBorder="1" applyAlignment="1" applyProtection="1">
      <alignment horizontal="left" vertical="center"/>
      <protection hidden="1"/>
    </xf>
    <xf numFmtId="0" fontId="28" fillId="12" borderId="18" xfId="0" applyFont="1" applyFill="1" applyBorder="1" applyAlignment="1" applyProtection="1">
      <alignment horizontal="center" vertical="center" wrapText="1"/>
      <protection locked="0"/>
    </xf>
    <xf numFmtId="0" fontId="28" fillId="12" borderId="35" xfId="0" applyFont="1" applyFill="1" applyBorder="1" applyAlignment="1" applyProtection="1">
      <alignment horizontal="center" vertical="center" wrapText="1"/>
      <protection locked="0"/>
    </xf>
    <xf numFmtId="0" fontId="28" fillId="12" borderId="24" xfId="0" applyFont="1" applyFill="1" applyBorder="1" applyAlignment="1" applyProtection="1">
      <alignment horizontal="center" vertical="center" wrapText="1"/>
      <protection locked="0"/>
    </xf>
    <xf numFmtId="0" fontId="50" fillId="8" borderId="18" xfId="6" applyFont="1" applyFill="1" applyBorder="1" applyAlignment="1">
      <alignment horizontal="center" vertical="center" wrapText="1"/>
      <protection hidden="1"/>
    </xf>
    <xf numFmtId="0" fontId="50" fillId="8" borderId="24" xfId="6" applyFont="1" applyFill="1" applyBorder="1" applyAlignment="1">
      <alignment horizontal="center" vertical="center" wrapText="1"/>
      <protection hidden="1"/>
    </xf>
    <xf numFmtId="0" fontId="43" fillId="10" borderId="18" xfId="5" applyFont="1" applyFill="1" applyBorder="1" applyAlignment="1">
      <alignment horizontal="center" vertical="center"/>
      <protection hidden="1"/>
    </xf>
    <xf numFmtId="0" fontId="43" fillId="10" borderId="35" xfId="5" applyFont="1" applyFill="1" applyBorder="1" applyAlignment="1">
      <alignment horizontal="center" vertical="center"/>
      <protection hidden="1"/>
    </xf>
    <xf numFmtId="0" fontId="43" fillId="10" borderId="24" xfId="5" applyFont="1" applyFill="1" applyBorder="1" applyAlignment="1">
      <alignment horizontal="center" vertical="center"/>
      <protection hidden="1"/>
    </xf>
    <xf numFmtId="0" fontId="0" fillId="6" borderId="23" xfId="0" applyFill="1" applyBorder="1" applyAlignment="1" applyProtection="1">
      <alignment horizontal="center" vertical="center"/>
      <protection hidden="1"/>
    </xf>
    <xf numFmtId="0" fontId="0" fillId="6" borderId="25" xfId="0" applyFill="1" applyBorder="1" applyAlignment="1" applyProtection="1">
      <alignment horizontal="center" vertical="center"/>
      <protection hidden="1"/>
    </xf>
    <xf numFmtId="0" fontId="16" fillId="10" borderId="25" xfId="0" applyFont="1" applyFill="1" applyBorder="1" applyAlignment="1" applyProtection="1">
      <alignment horizontal="center"/>
      <protection hidden="1"/>
    </xf>
    <xf numFmtId="0" fontId="16" fillId="10" borderId="14" xfId="0" applyFont="1" applyFill="1" applyBorder="1" applyAlignment="1" applyProtection="1">
      <alignment horizontal="center"/>
      <protection hidden="1"/>
    </xf>
  </cellXfs>
  <cellStyles count="7">
    <cellStyle name="Explanatory Text" xfId="4" builtinId="53"/>
    <cellStyle name="Good" xfId="1" builtinId="26"/>
    <cellStyle name="Input" xfId="3" builtinId="20"/>
    <cellStyle name="Neutral" xfId="2" builtinId="28"/>
    <cellStyle name="Normal" xfId="0" builtinId="0"/>
    <cellStyle name="NSWTAG 1" xfId="5" xr:uid="{65B0FEFD-ABD6-4478-9E17-C0F862C6D95E}"/>
    <cellStyle name="NSWTAG 2" xfId="6" xr:uid="{D75F17D8-F657-49CF-9C05-553B9EFE2330}"/>
  </cellStyles>
  <dxfs count="14">
    <dxf>
      <font>
        <color rgb="FF006100"/>
      </font>
      <fill>
        <patternFill>
          <bgColor rgb="FFC6EFCE"/>
        </patternFill>
      </fill>
    </dxf>
    <dxf>
      <font>
        <b val="0"/>
        <i/>
        <color theme="0" tint="-0.24994659260841701"/>
      </font>
      <fill>
        <patternFill>
          <bgColor rgb="FF414141"/>
        </patternFill>
      </fill>
    </dxf>
    <dxf>
      <font>
        <color theme="2" tint="-0.749961851863155"/>
      </font>
      <fill>
        <patternFill>
          <bgColor rgb="FFF3D6CD"/>
        </patternFill>
      </fill>
    </dxf>
    <dxf>
      <font>
        <b val="0"/>
        <i/>
        <color theme="0" tint="-0.24994659260841701"/>
      </font>
      <fill>
        <patternFill>
          <bgColor rgb="FF414141"/>
        </patternFill>
      </fill>
    </dxf>
    <dxf>
      <font>
        <color theme="2" tint="-0.749961851863155"/>
      </font>
      <fill>
        <patternFill>
          <bgColor rgb="FFF3D6CD"/>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
      <font>
        <b val="0"/>
        <i/>
        <color theme="0" tint="-0.34998626667073579"/>
      </font>
      <fill>
        <patternFill>
          <bgColor theme="2"/>
        </patternFill>
      </fill>
    </dxf>
  </dxfs>
  <tableStyles count="0" defaultTableStyle="TableStyleMedium2" defaultPivotStyle="PivotStyleLight16"/>
  <colors>
    <mruColors>
      <color rgb="FF414141"/>
      <color rgb="FFF3D6CD"/>
      <color rgb="FFF9EBE7"/>
      <color rgb="FF19719F"/>
      <color rgb="FFD66B4B"/>
      <color rgb="FFA7D8F1"/>
      <color rgb="FFC1E4F5"/>
      <color rgb="FFE19983"/>
      <color rgb="FF83C9EC"/>
      <color rgb="FF71C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AU" sz="1800">
              <a:solidFill>
                <a:schemeClr val="bg1"/>
              </a:solidFill>
            </a:endParaRPr>
          </a:p>
        </c:rich>
      </c:tx>
      <c:layout>
        <c:manualLayout>
          <c:xMode val="edge"/>
          <c:yMode val="edge"/>
          <c:x val="0.22383780121125468"/>
          <c:y val="6.6158626057585455E-4"/>
        </c:manualLayout>
      </c:layout>
      <c:overlay val="0"/>
      <c:spPr>
        <a:solidFill>
          <a:srgbClr val="414141"/>
        </a:solid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600825060914969E-2"/>
          <c:y val="0.16099158317277673"/>
          <c:w val="0.89531574148160298"/>
          <c:h val="0.76630123854108323"/>
        </c:manualLayout>
      </c:layout>
      <c:areaChart>
        <c:grouping val="stacked"/>
        <c:varyColors val="0"/>
        <c:ser>
          <c:idx val="0"/>
          <c:order val="0"/>
          <c:spPr>
            <a:solidFill>
              <a:srgbClr val="D66B4B"/>
            </a:solidFill>
            <a:ln w="28575">
              <a:solidFill>
                <a:schemeClr val="accent2">
                  <a:lumMod val="50000"/>
                </a:schemeClr>
              </a:solidFill>
            </a:ln>
            <a:effectLst/>
          </c:spPr>
          <c:cat>
            <c:strRef>
              <c:f>Reference!$B$14:$B$21</c:f>
              <c:strCache>
                <c:ptCount val="8"/>
                <c:pt idx="0">
                  <c:v>Quarter 1</c:v>
                </c:pt>
                <c:pt idx="1">
                  <c:v>Quarter 2</c:v>
                </c:pt>
                <c:pt idx="2">
                  <c:v>Quarter 3</c:v>
                </c:pt>
                <c:pt idx="3">
                  <c:v>Quarter 4</c:v>
                </c:pt>
                <c:pt idx="4">
                  <c:v>Quarter 5</c:v>
                </c:pt>
                <c:pt idx="5">
                  <c:v>Quarter 6</c:v>
                </c:pt>
                <c:pt idx="6">
                  <c:v>Quarter 7</c:v>
                </c:pt>
                <c:pt idx="7">
                  <c:v>Quarter 8</c:v>
                </c:pt>
              </c:strCache>
            </c:strRef>
          </c:cat>
          <c:val>
            <c:numRef>
              <c:f>Reference!$P$14:$P$21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276-4DBF-A5DB-075878495B99}"/>
            </c:ext>
          </c:extLst>
        </c:ser>
        <c:dLbls>
          <c:showLegendKey val="0"/>
          <c:showVal val="0"/>
          <c:showCatName val="0"/>
          <c:showSerName val="0"/>
          <c:showPercent val="0"/>
          <c:showBubbleSize val="0"/>
        </c:dLbls>
        <c:axId val="982656527"/>
        <c:axId val="190994911"/>
      </c:areaChart>
      <c:catAx>
        <c:axId val="98265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414141"/>
                </a:solidFill>
                <a:latin typeface="+mn-lt"/>
                <a:ea typeface="+mn-ea"/>
                <a:cs typeface="+mn-cs"/>
              </a:defRPr>
            </a:pPr>
            <a:endParaRPr lang="en-US"/>
          </a:p>
        </c:txPr>
        <c:crossAx val="190994911"/>
        <c:crosses val="autoZero"/>
        <c:auto val="1"/>
        <c:lblAlgn val="ctr"/>
        <c:lblOffset val="100"/>
        <c:noMultiLvlLbl val="0"/>
      </c:catAx>
      <c:valAx>
        <c:axId val="190994911"/>
        <c:scaling>
          <c:orientation val="minMax"/>
          <c:max val="1.100000000000000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rgbClr val="414141"/>
                </a:solidFill>
                <a:latin typeface="+mn-lt"/>
                <a:ea typeface="+mn-ea"/>
                <a:cs typeface="+mn-cs"/>
              </a:defRPr>
            </a:pPr>
            <a:endParaRPr lang="en-US"/>
          </a:p>
        </c:txPr>
        <c:crossAx val="98265652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41414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AU" sz="1800">
                <a:solidFill>
                  <a:schemeClr val="bg1"/>
                </a:solidFill>
              </a:rPr>
              <a:t>MegaMAC</a:t>
            </a:r>
            <a:r>
              <a:rPr lang="en-AU" sz="1800" baseline="0">
                <a:solidFill>
                  <a:schemeClr val="bg1"/>
                </a:solidFill>
              </a:rPr>
              <a:t> Indicator 1 Pivot</a:t>
            </a:r>
          </a:p>
        </c:rich>
      </c:tx>
      <c:layout>
        <c:manualLayout>
          <c:xMode val="edge"/>
          <c:yMode val="edge"/>
          <c:x val="0.27385938496984719"/>
          <c:y val="1.3947334535329998E-2"/>
        </c:manualLayout>
      </c:layout>
      <c:overlay val="0"/>
      <c:spPr>
        <a:solidFill>
          <a:srgbClr val="414141"/>
        </a:solid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spPr>
            <a:solidFill>
              <a:srgbClr val="D66B4B"/>
            </a:solidFill>
            <a:ln w="28575">
              <a:solidFill>
                <a:schemeClr val="accent2">
                  <a:lumMod val="50000"/>
                </a:schemeClr>
              </a:solidFill>
            </a:ln>
            <a:effectLst/>
          </c:spPr>
          <c:cat>
            <c:strRef>
              <c:f>Reference!$B$14:$B$21</c:f>
              <c:strCache>
                <c:ptCount val="8"/>
                <c:pt idx="0">
                  <c:v>Quarter 1</c:v>
                </c:pt>
                <c:pt idx="1">
                  <c:v>Quarter 2</c:v>
                </c:pt>
                <c:pt idx="2">
                  <c:v>Quarter 3</c:v>
                </c:pt>
                <c:pt idx="3">
                  <c:v>Quarter 4</c:v>
                </c:pt>
                <c:pt idx="4">
                  <c:v>Quarter 5</c:v>
                </c:pt>
                <c:pt idx="5">
                  <c:v>Quarter 6</c:v>
                </c:pt>
                <c:pt idx="6">
                  <c:v>Quarter 7</c:v>
                </c:pt>
                <c:pt idx="7">
                  <c:v>Quarter 8</c:v>
                </c:pt>
              </c:strCache>
            </c:strRef>
          </c:cat>
          <c:val>
            <c:numRef>
              <c:f>Reference!$P$14:$P$21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73C-4283-8E54-A4E56FDF7A52}"/>
            </c:ext>
          </c:extLst>
        </c:ser>
        <c:dLbls>
          <c:showLegendKey val="0"/>
          <c:showVal val="0"/>
          <c:showCatName val="0"/>
          <c:showSerName val="0"/>
          <c:showPercent val="0"/>
          <c:showBubbleSize val="0"/>
        </c:dLbls>
        <c:axId val="982656527"/>
        <c:axId val="190994911"/>
      </c:areaChart>
      <c:catAx>
        <c:axId val="9826565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414141"/>
                </a:solidFill>
                <a:latin typeface="+mn-lt"/>
                <a:ea typeface="+mn-ea"/>
                <a:cs typeface="+mn-cs"/>
              </a:defRPr>
            </a:pPr>
            <a:endParaRPr lang="en-US"/>
          </a:p>
        </c:txPr>
        <c:crossAx val="190994911"/>
        <c:crosses val="autoZero"/>
        <c:auto val="1"/>
        <c:lblAlgn val="ctr"/>
        <c:lblOffset val="100"/>
        <c:noMultiLvlLbl val="0"/>
      </c:catAx>
      <c:valAx>
        <c:axId val="19099491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rgbClr val="414141"/>
                </a:solidFill>
                <a:latin typeface="+mn-lt"/>
                <a:ea typeface="+mn-ea"/>
                <a:cs typeface="+mn-cs"/>
              </a:defRPr>
            </a:pPr>
            <a:endParaRPr lang="en-US"/>
          </a:p>
        </c:txPr>
        <c:crossAx val="982656527"/>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41414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nswtag.org.au/wp-content/uploads/2024/12/MEGA-MAC-Indicator-1-March-2025-final.pdf" TargetMode="External"/><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1.xml"/><Relationship Id="rId1" Type="http://schemas.openxmlformats.org/officeDocument/2006/relationships/hyperlink" Target="https://www.nswtag.org.au/wp-content/uploads/2024/12/MEGA-MAC-Indicator-1-March-2025-final.pdf" TargetMode="External"/><Relationship Id="rId6" Type="http://schemas.openxmlformats.org/officeDocument/2006/relationships/image" Target="../media/image3.png"/><Relationship Id="rId5" Type="http://schemas.microsoft.com/office/2007/relationships/hdphoto" Target="../media/hdphoto2.wdp"/><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279577</xdr:colOff>
      <xdr:row>4</xdr:row>
      <xdr:rowOff>435785</xdr:rowOff>
    </xdr:from>
    <xdr:to>
      <xdr:col>6</xdr:col>
      <xdr:colOff>1512920</xdr:colOff>
      <xdr:row>7</xdr:row>
      <xdr:rowOff>34825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000-000002000000}"/>
            </a:ext>
            <a:ext uri="{6ECC49D1-AA05-4338-93AA-15A1B29DFB0A}">
              <asl:scriptLink xmlns:asl="http://schemas.microsoft.com/office/drawing/2021/scriptlink" xmlns="" val="{&quot;shareId&quot;:&quot;ms-officescript%3A%2F%2Fonedrive_business_sharinglink%2Fu!aHR0cHM6Ly9oZWFsdGhxbGQtbXkuc2hhcmVwb2ludC5jb20vOnU6L2cvcGVyc29uYWwvYWFyb25fdmFuZ2FyZGVyZW5faGVhbHRoX3FsZF9nb3ZfYXUvRVYxcER0bi16Q2RCdnFwOWhNUGpjaTRCVVJxenZXcER1Zk9pNVZWSEs3NFM5dw&quot;}"/>
            </a:ext>
          </a:extLst>
        </xdr:cNvPr>
        <xdr:cNvSpPr/>
      </xdr:nvSpPr>
      <xdr:spPr>
        <a:xfrm>
          <a:off x="6883577" y="2721785"/>
          <a:ext cx="2990176" cy="625623"/>
        </a:xfrm>
        <a:prstGeom prst="roundRect">
          <a:avLst/>
        </a:prstGeom>
        <a:solidFill>
          <a:srgbClr val="D66B4B"/>
        </a:solidFill>
        <a:ln w="28575" cap="flat" cmpd="sng" algn="ctr">
          <a:solidFill>
            <a:srgbClr val="414141"/>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t>View Indicator</a:t>
          </a:r>
        </a:p>
      </xdr:txBody>
    </xdr:sp>
    <xdr:clientData/>
  </xdr:twoCellAnchor>
  <xdr:twoCellAnchor>
    <xdr:from>
      <xdr:col>7</xdr:col>
      <xdr:colOff>169333</xdr:colOff>
      <xdr:row>4</xdr:row>
      <xdr:rowOff>243416</xdr:rowOff>
    </xdr:from>
    <xdr:to>
      <xdr:col>10</xdr:col>
      <xdr:colOff>1132417</xdr:colOff>
      <xdr:row>7</xdr:row>
      <xdr:rowOff>190499</xdr:rowOff>
    </xdr:to>
    <xdr:sp macro="" textlink="">
      <xdr:nvSpPr>
        <xdr:cNvPr id="3" name="TextBox 2">
          <a:extLst>
            <a:ext uri="{FF2B5EF4-FFF2-40B4-BE49-F238E27FC236}">
              <a16:creationId xmlns:a16="http://schemas.microsoft.com/office/drawing/2014/main" id="{23EFBAA9-0737-4C43-A903-8E8784DF636A}"/>
            </a:ext>
          </a:extLst>
        </xdr:cNvPr>
        <xdr:cNvSpPr txBox="1"/>
      </xdr:nvSpPr>
      <xdr:spPr>
        <a:xfrm>
          <a:off x="9969500" y="2762249"/>
          <a:ext cx="6762750" cy="973667"/>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solidFill>
                <a:schemeClr val="tx1">
                  <a:lumMod val="95000"/>
                  <a:lumOff val="5000"/>
                </a:schemeClr>
              </a:solidFill>
              <a:latin typeface="Arial" panose="020B0604020202020204" pitchFamily="34" charset="0"/>
              <a:cs typeface="Arial" panose="020B0604020202020204" pitchFamily="34" charset="0"/>
            </a:rPr>
            <a:t>Note: </a:t>
          </a:r>
        </a:p>
        <a:p>
          <a:endParaRPr lang="en-AU" sz="1100" b="1" u="sng">
            <a:solidFill>
              <a:schemeClr val="tx1">
                <a:lumMod val="95000"/>
                <a:lumOff val="5000"/>
              </a:schemeClr>
            </a:solidFill>
            <a:latin typeface="Arial" panose="020B0604020202020204" pitchFamily="34" charset="0"/>
            <a:cs typeface="Arial" panose="020B0604020202020204" pitchFamily="34" charset="0"/>
          </a:endParaRPr>
        </a:p>
        <a:p>
          <a:r>
            <a:rPr lang="en-AU" sz="1100" b="1">
              <a:solidFill>
                <a:srgbClr val="DC5924"/>
              </a:solidFill>
              <a:latin typeface="Arial" panose="020B0604020202020204" pitchFamily="34" charset="0"/>
              <a:cs typeface="Arial" panose="020B0604020202020204" pitchFamily="34" charset="0"/>
            </a:rPr>
            <a:t>Cells</a:t>
          </a:r>
          <a:r>
            <a:rPr lang="en-AU" sz="1100" b="1" baseline="0">
              <a:solidFill>
                <a:srgbClr val="DC5924"/>
              </a:solidFill>
              <a:latin typeface="Arial" panose="020B0604020202020204" pitchFamily="34" charset="0"/>
              <a:cs typeface="Arial" panose="020B0604020202020204" pitchFamily="34" charset="0"/>
            </a:rPr>
            <a:t> that are shaded in grey </a:t>
          </a:r>
          <a:r>
            <a:rPr lang="en-AU" sz="1100" b="1" u="none">
              <a:solidFill>
                <a:srgbClr val="DC5924"/>
              </a:solidFill>
              <a:latin typeface="Arial" panose="020B0604020202020204" pitchFamily="34" charset="0"/>
              <a:cs typeface="Arial" panose="020B0604020202020204" pitchFamily="34" charset="0"/>
            </a:rPr>
            <a:t>DO NOT </a:t>
          </a:r>
          <a:r>
            <a:rPr lang="en-AU" sz="1100" b="1">
              <a:solidFill>
                <a:srgbClr val="DC5924"/>
              </a:solidFill>
              <a:latin typeface="Arial" panose="020B0604020202020204" pitchFamily="34" charset="0"/>
              <a:cs typeface="Arial" panose="020B0604020202020204" pitchFamily="34" charset="0"/>
            </a:rPr>
            <a:t>require data to be entered.  </a:t>
          </a:r>
        </a:p>
        <a:p>
          <a:r>
            <a:rPr lang="en-AU" sz="1100" b="1">
              <a:solidFill>
                <a:srgbClr val="DC5924"/>
              </a:solidFill>
              <a:latin typeface="Arial" panose="020B0604020202020204" pitchFamily="34" charset="0"/>
              <a:cs typeface="Arial" panose="020B0604020202020204" pitchFamily="34" charset="0"/>
            </a:rPr>
            <a:t>Any data entered into cells that are shaded grey are ignored for the purposes of calculating indicator metrics.</a:t>
          </a:r>
        </a:p>
      </xdr:txBody>
    </xdr:sp>
    <xdr:clientData/>
  </xdr:twoCellAnchor>
  <xdr:twoCellAnchor>
    <xdr:from>
      <xdr:col>9</xdr:col>
      <xdr:colOff>1314594</xdr:colOff>
      <xdr:row>1</xdr:row>
      <xdr:rowOff>314326</xdr:rowOff>
    </xdr:from>
    <xdr:to>
      <xdr:col>11</xdr:col>
      <xdr:colOff>72035</xdr:colOff>
      <xdr:row>1</xdr:row>
      <xdr:rowOff>946682</xdr:rowOff>
    </xdr:to>
    <xdr:grpSp>
      <xdr:nvGrpSpPr>
        <xdr:cNvPr id="4" name="Group 3">
          <a:extLst>
            <a:ext uri="{FF2B5EF4-FFF2-40B4-BE49-F238E27FC236}">
              <a16:creationId xmlns:a16="http://schemas.microsoft.com/office/drawing/2014/main" id="{7681C8B9-5587-4873-80D9-71A83367600D}"/>
            </a:ext>
          </a:extLst>
        </xdr:cNvPr>
        <xdr:cNvGrpSpPr/>
      </xdr:nvGrpSpPr>
      <xdr:grpSpPr>
        <a:xfrm>
          <a:off x="17484234" y="405766"/>
          <a:ext cx="2171201" cy="632356"/>
          <a:chOff x="12647546" y="168616"/>
          <a:chExt cx="1679065" cy="509589"/>
        </a:xfrm>
      </xdr:grpSpPr>
      <xdr:pic>
        <xdr:nvPicPr>
          <xdr:cNvPr id="5" name="Picture 4">
            <a:extLst>
              <a:ext uri="{FF2B5EF4-FFF2-40B4-BE49-F238E27FC236}">
                <a16:creationId xmlns:a16="http://schemas.microsoft.com/office/drawing/2014/main" id="{ACEF5775-3B59-CC92-39CE-6C63EB1D06D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192"/>
          <a:stretch/>
        </xdr:blipFill>
        <xdr:spPr>
          <a:xfrm>
            <a:off x="12647546" y="182217"/>
            <a:ext cx="474332" cy="495988"/>
          </a:xfrm>
          <a:prstGeom prst="rect">
            <a:avLst/>
          </a:prstGeom>
        </xdr:spPr>
      </xdr:pic>
      <xdr:pic>
        <xdr:nvPicPr>
          <xdr:cNvPr id="6" name="Picture 5">
            <a:extLst>
              <a:ext uri="{FF2B5EF4-FFF2-40B4-BE49-F238E27FC236}">
                <a16:creationId xmlns:a16="http://schemas.microsoft.com/office/drawing/2014/main" id="{0DBDCD87-3820-8496-EADD-2C9B4A7BA05D}"/>
              </a:ext>
            </a:extLst>
          </xdr:cNvPr>
          <xdr:cNvPicPr>
            <a:picLocks noChangeAspect="1"/>
          </xdr:cNvPicPr>
        </xdr:nvPicPr>
        <xdr:blipFill rotWithShape="1">
          <a:blip xmlns:r="http://schemas.openxmlformats.org/officeDocument/2006/relationships" r:embed="rId3" cstate="print">
            <a:lum bright="70000" contrast="-70000"/>
            <a:extLst>
              <a:ext uri="{BEBA8EAE-BF5A-486C-A8C5-ECC9F3942E4B}">
                <a14:imgProps xmlns:a14="http://schemas.microsoft.com/office/drawing/2010/main">
                  <a14:imgLayer r:embed="rId4">
                    <a14:imgEffect>
                      <a14:brightnessContrast bright="100000" contrast="-100000"/>
                    </a14:imgEffect>
                  </a14:imgLayer>
                </a14:imgProps>
              </a:ext>
              <a:ext uri="{28A0092B-C50C-407E-A947-70E740481C1C}">
                <a14:useLocalDpi xmlns:a14="http://schemas.microsoft.com/office/drawing/2010/main" val="0"/>
              </a:ext>
            </a:extLst>
          </a:blip>
          <a:srcRect l="28069"/>
          <a:stretch/>
        </xdr:blipFill>
        <xdr:spPr>
          <a:xfrm>
            <a:off x="13099642" y="168616"/>
            <a:ext cx="1226969" cy="495988"/>
          </a:xfrm>
          <a:prstGeom prst="rect">
            <a:avLst/>
          </a:prstGeom>
        </xdr:spPr>
      </xdr:pic>
    </xdr:grpSp>
    <xdr:clientData/>
  </xdr:twoCellAnchor>
  <xdr:twoCellAnchor editAs="oneCell">
    <xdr:from>
      <xdr:col>8</xdr:col>
      <xdr:colOff>1457325</xdr:colOff>
      <xdr:row>1</xdr:row>
      <xdr:rowOff>161925</xdr:rowOff>
    </xdr:from>
    <xdr:to>
      <xdr:col>9</xdr:col>
      <xdr:colOff>1177924</xdr:colOff>
      <xdr:row>1</xdr:row>
      <xdr:rowOff>1040342</xdr:rowOff>
    </xdr:to>
    <xdr:pic>
      <xdr:nvPicPr>
        <xdr:cNvPr id="7" name="Picture 6">
          <a:extLst>
            <a:ext uri="{FF2B5EF4-FFF2-40B4-BE49-F238E27FC236}">
              <a16:creationId xmlns:a16="http://schemas.microsoft.com/office/drawing/2014/main" id="{61D7CFC6-E517-4DD1-8823-C8B51643743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2483" t="23481" r="62693" b="56427"/>
        <a:stretch/>
      </xdr:blipFill>
      <xdr:spPr>
        <a:xfrm>
          <a:off x="15020925" y="257175"/>
          <a:ext cx="1873249" cy="878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222060</xdr:colOff>
      <xdr:row>4</xdr:row>
      <xdr:rowOff>21373</xdr:rowOff>
    </xdr:from>
    <xdr:to>
      <xdr:col>4</xdr:col>
      <xdr:colOff>1812735</xdr:colOff>
      <xdr:row>5</xdr:row>
      <xdr:rowOff>666749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058893" y="2169790"/>
          <a:ext cx="6363759" cy="1322709"/>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u="sng">
              <a:solidFill>
                <a:schemeClr val="tx1">
                  <a:lumMod val="95000"/>
                  <a:lumOff val="5000"/>
                </a:schemeClr>
              </a:solidFill>
            </a:rPr>
            <a:t>Note: </a:t>
          </a:r>
        </a:p>
        <a:p>
          <a:endParaRPr lang="en-AU" sz="1400" b="1" u="sng">
            <a:solidFill>
              <a:schemeClr val="tx1">
                <a:lumMod val="95000"/>
                <a:lumOff val="5000"/>
              </a:schemeClr>
            </a:solidFill>
          </a:endParaRPr>
        </a:p>
        <a:p>
          <a:r>
            <a:rPr lang="en-AU" sz="1400" b="1">
              <a:solidFill>
                <a:srgbClr val="DC5924"/>
              </a:solidFill>
            </a:rPr>
            <a:t>'DO NOT enter raw data or amend this summary sheet. This summary sheet automatically provides you with a summary of the results based on the raw data you have entered into the 'Data' sheet'.</a:t>
          </a:r>
        </a:p>
      </xdr:txBody>
    </xdr:sp>
    <xdr:clientData/>
  </xdr:twoCellAnchor>
  <xdr:twoCellAnchor>
    <xdr:from>
      <xdr:col>6</xdr:col>
      <xdr:colOff>1318335</xdr:colOff>
      <xdr:row>0</xdr:row>
      <xdr:rowOff>313392</xdr:rowOff>
    </xdr:from>
    <xdr:to>
      <xdr:col>9</xdr:col>
      <xdr:colOff>941917</xdr:colOff>
      <xdr:row>0</xdr:row>
      <xdr:rowOff>1047591</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0000000-0008-0000-0100-000003000000}"/>
            </a:ext>
            <a:ext uri="{6ECC49D1-AA05-4338-93AA-15A1B29DFB0A}">
              <asl:scriptLink xmlns:asl="http://schemas.microsoft.com/office/drawing/2021/scriptlink" xmlns="" val="{&quot;shareId&quot;:&quot;ms-officescript%3A%2F%2Fonedrive_business_sharinglink%2Fu!aHR0cHM6Ly9oZWFsdGhxbGQtbXkuc2hhcmVwb2ludC5jb20vOnU6L2cvcGVyc29uYWwvYWFyb25fdmFuZ2FyZGVyZW5faGVhbHRoX3FsZF9nb3ZfYXUvRVYxcER0bi16Q2RCdnFwOWhNUGpjaTRCVVJxenZXcER1Zk9pNVZWSEs3NFM5dw&quot;}"/>
            </a:ext>
          </a:extLst>
        </xdr:cNvPr>
        <xdr:cNvSpPr/>
      </xdr:nvSpPr>
      <xdr:spPr>
        <a:xfrm>
          <a:off x="19098335" y="313392"/>
          <a:ext cx="3052582" cy="734199"/>
        </a:xfrm>
        <a:prstGeom prst="roundRect">
          <a:avLst/>
        </a:prstGeom>
        <a:solidFill>
          <a:srgbClr val="D66B4B"/>
        </a:solidFill>
        <a:ln w="28575" cap="flat" cmpd="sng" algn="ctr">
          <a:solidFill>
            <a:srgbClr val="414141"/>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latin typeface="Arial" panose="020B0604020202020204" pitchFamily="34" charset="0"/>
              <a:cs typeface="Arial" panose="020B0604020202020204" pitchFamily="34" charset="0"/>
            </a:rPr>
            <a:t>View Indicator</a:t>
          </a:r>
        </a:p>
      </xdr:txBody>
    </xdr:sp>
    <xdr:clientData/>
  </xdr:twoCellAnchor>
  <xdr:twoCellAnchor>
    <xdr:from>
      <xdr:col>4</xdr:col>
      <xdr:colOff>426491</xdr:colOff>
      <xdr:row>10</xdr:row>
      <xdr:rowOff>369627</xdr:rowOff>
    </xdr:from>
    <xdr:to>
      <xdr:col>9</xdr:col>
      <xdr:colOff>824552</xdr:colOff>
      <xdr:row>21</xdr:row>
      <xdr:rowOff>28433</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1767415</xdr:colOff>
      <xdr:row>0</xdr:row>
      <xdr:rowOff>402167</xdr:rowOff>
    </xdr:from>
    <xdr:to>
      <xdr:col>6</xdr:col>
      <xdr:colOff>899265</xdr:colOff>
      <xdr:row>0</xdr:row>
      <xdr:rowOff>1058333</xdr:rowOff>
    </xdr:to>
    <xdr:grpSp>
      <xdr:nvGrpSpPr>
        <xdr:cNvPr id="5" name="Group 4">
          <a:extLst>
            <a:ext uri="{FF2B5EF4-FFF2-40B4-BE49-F238E27FC236}">
              <a16:creationId xmlns:a16="http://schemas.microsoft.com/office/drawing/2014/main" id="{A8DCDFB4-F652-4760-BEB1-CFEFDDDB1B41}"/>
            </a:ext>
          </a:extLst>
        </xdr:cNvPr>
        <xdr:cNvGrpSpPr/>
      </xdr:nvGrpSpPr>
      <xdr:grpSpPr>
        <a:xfrm>
          <a:off x="16520582" y="402167"/>
          <a:ext cx="2158683" cy="656166"/>
          <a:chOff x="12647546" y="168616"/>
          <a:chExt cx="1679065" cy="509589"/>
        </a:xfrm>
      </xdr:grpSpPr>
      <xdr:pic>
        <xdr:nvPicPr>
          <xdr:cNvPr id="6" name="Picture 5">
            <a:extLst>
              <a:ext uri="{FF2B5EF4-FFF2-40B4-BE49-F238E27FC236}">
                <a16:creationId xmlns:a16="http://schemas.microsoft.com/office/drawing/2014/main" id="{BF46DEED-B233-ABF5-F54F-4E10BA0141C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72192"/>
          <a:stretch/>
        </xdr:blipFill>
        <xdr:spPr>
          <a:xfrm>
            <a:off x="12647546" y="182217"/>
            <a:ext cx="474332" cy="495988"/>
          </a:xfrm>
          <a:prstGeom prst="rect">
            <a:avLst/>
          </a:prstGeom>
        </xdr:spPr>
      </xdr:pic>
      <xdr:pic>
        <xdr:nvPicPr>
          <xdr:cNvPr id="7" name="Picture 6">
            <a:extLst>
              <a:ext uri="{FF2B5EF4-FFF2-40B4-BE49-F238E27FC236}">
                <a16:creationId xmlns:a16="http://schemas.microsoft.com/office/drawing/2014/main" id="{7805D746-5F28-8372-ED60-AD4EBDBF3D6C}"/>
              </a:ext>
            </a:extLst>
          </xdr:cNvPr>
          <xdr:cNvPicPr>
            <a:picLocks noChangeAspect="1"/>
          </xdr:cNvPicPr>
        </xdr:nvPicPr>
        <xdr:blipFill rotWithShape="1">
          <a:blip xmlns:r="http://schemas.openxmlformats.org/officeDocument/2006/relationships" r:embed="rId4" cstate="print">
            <a:lum bright="70000" contrast="-70000"/>
            <a:extLst>
              <a:ext uri="{BEBA8EAE-BF5A-486C-A8C5-ECC9F3942E4B}">
                <a14:imgProps xmlns:a14="http://schemas.microsoft.com/office/drawing/2010/main">
                  <a14:imgLayer r:embed="rId5">
                    <a14:imgEffect>
                      <a14:brightnessContrast bright="100000" contrast="-100000"/>
                    </a14:imgEffect>
                  </a14:imgLayer>
                </a14:imgProps>
              </a:ext>
              <a:ext uri="{28A0092B-C50C-407E-A947-70E740481C1C}">
                <a14:useLocalDpi xmlns:a14="http://schemas.microsoft.com/office/drawing/2010/main" val="0"/>
              </a:ext>
            </a:extLst>
          </a:blip>
          <a:srcRect l="28069"/>
          <a:stretch/>
        </xdr:blipFill>
        <xdr:spPr>
          <a:xfrm>
            <a:off x="13099642" y="168616"/>
            <a:ext cx="1226969" cy="495988"/>
          </a:xfrm>
          <a:prstGeom prst="rect">
            <a:avLst/>
          </a:prstGeom>
        </xdr:spPr>
      </xdr:pic>
    </xdr:grpSp>
    <xdr:clientData/>
  </xdr:twoCellAnchor>
  <xdr:twoCellAnchor editAs="oneCell">
    <xdr:from>
      <xdr:col>4</xdr:col>
      <xdr:colOff>2810585</xdr:colOff>
      <xdr:row>0</xdr:row>
      <xdr:rowOff>228725</xdr:rowOff>
    </xdr:from>
    <xdr:to>
      <xdr:col>5</xdr:col>
      <xdr:colOff>1635834</xdr:colOff>
      <xdr:row>0</xdr:row>
      <xdr:rowOff>1107142</xdr:rowOff>
    </xdr:to>
    <xdr:pic>
      <xdr:nvPicPr>
        <xdr:cNvPr id="8" name="Picture 7">
          <a:extLst>
            <a:ext uri="{FF2B5EF4-FFF2-40B4-BE49-F238E27FC236}">
              <a16:creationId xmlns:a16="http://schemas.microsoft.com/office/drawing/2014/main" id="{F6D7636C-A8CA-4A44-AD77-6BDC2D70335F}"/>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2483" t="23481" r="62693" b="56427"/>
        <a:stretch/>
      </xdr:blipFill>
      <xdr:spPr>
        <a:xfrm>
          <a:off x="14515752" y="228725"/>
          <a:ext cx="1873249" cy="878417"/>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0.00049</cdr:x>
      <cdr:y>0</cdr:y>
    </cdr:from>
    <cdr:to>
      <cdr:x>1</cdr:x>
      <cdr:y>0.11085</cdr:y>
    </cdr:to>
    <cdr:sp macro="" textlink="">
      <cdr:nvSpPr>
        <cdr:cNvPr id="2" name="Rectangle 1">
          <a:extLst xmlns:a="http://schemas.openxmlformats.org/drawingml/2006/main">
            <a:ext uri="{FF2B5EF4-FFF2-40B4-BE49-F238E27FC236}">
              <a16:creationId xmlns:a16="http://schemas.microsoft.com/office/drawing/2014/main" id="{F3ABDD03-D051-C9DC-4E09-5D9C88FB2D08}"/>
            </a:ext>
          </a:extLst>
        </cdr:cNvPr>
        <cdr:cNvSpPr/>
      </cdr:nvSpPr>
      <cdr:spPr>
        <a:xfrm xmlns:a="http://schemas.openxmlformats.org/drawingml/2006/main">
          <a:off x="3748" y="0"/>
          <a:ext cx="7644828" cy="426326"/>
        </a:xfrm>
        <a:prstGeom xmlns:a="http://schemas.openxmlformats.org/drawingml/2006/main" prst="rect">
          <a:avLst/>
        </a:prstGeom>
        <a:solidFill xmlns:a="http://schemas.openxmlformats.org/drawingml/2006/main">
          <a:srgbClr val="41414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AU" sz="2400" b="0" i="0" baseline="0">
              <a:solidFill>
                <a:schemeClr val="lt1"/>
              </a:solidFill>
              <a:effectLst/>
              <a:latin typeface="Arial" panose="020B0604020202020204" pitchFamily="34" charset="0"/>
              <a:ea typeface="+mn-ea"/>
              <a:cs typeface="Arial" panose="020B0604020202020204" pitchFamily="34" charset="0"/>
            </a:rPr>
            <a:t>RCH's MAC Meeting Indicator Results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85725</xdr:colOff>
      <xdr:row>28</xdr:row>
      <xdr:rowOff>167727</xdr:rowOff>
    </xdr:from>
    <xdr:to>
      <xdr:col>6</xdr:col>
      <xdr:colOff>857251</xdr:colOff>
      <xdr:row>48</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589F-F7AE-4164-A11A-E29E8297A026}">
  <sheetPr codeName="Sheet1"/>
  <dimension ref="A1:X34"/>
  <sheetViews>
    <sheetView tabSelected="1" topLeftCell="A2" zoomScaleNormal="100" workbookViewId="0">
      <selection activeCell="C13" sqref="C13"/>
    </sheetView>
  </sheetViews>
  <sheetFormatPr defaultColWidth="0" defaultRowHeight="14.4" zeroHeight="1"/>
  <cols>
    <col min="1" max="1" width="4.33203125" customWidth="1"/>
    <col min="2" max="2" width="29.6640625" customWidth="1"/>
    <col min="3" max="3" width="30.88671875" customWidth="1"/>
    <col min="4" max="4" width="31.5546875" customWidth="1"/>
    <col min="5" max="5" width="28.6640625" customWidth="1"/>
    <col min="6" max="6" width="26.33203125" customWidth="1"/>
    <col min="7" max="7" width="23.6640625" customWidth="1"/>
    <col min="8" max="8" width="28.33203125" customWidth="1"/>
    <col min="9" max="9" width="32.33203125" customWidth="1"/>
    <col min="10" max="10" width="24.109375" customWidth="1"/>
    <col min="11" max="11" width="25.6640625" customWidth="1"/>
    <col min="12" max="12" width="27.6640625" customWidth="1"/>
    <col min="13" max="13" width="27.5546875" customWidth="1"/>
    <col min="14" max="14" width="39.5546875" customWidth="1"/>
    <col min="15" max="15" width="21.88671875" customWidth="1"/>
    <col min="16" max="16" width="2.88671875" customWidth="1"/>
    <col min="17" max="16384" width="8.88671875" hidden="1"/>
  </cols>
  <sheetData>
    <row r="1" spans="1:24" ht="7.5" customHeight="1">
      <c r="A1" s="107"/>
      <c r="B1" s="107"/>
      <c r="C1" s="107"/>
      <c r="D1" s="108"/>
      <c r="E1" s="107"/>
      <c r="F1" s="107"/>
      <c r="G1" s="107"/>
      <c r="H1" s="107"/>
      <c r="I1" s="107"/>
      <c r="J1" s="107"/>
      <c r="K1" s="107"/>
      <c r="L1" s="107"/>
      <c r="M1" s="107"/>
      <c r="N1" s="107"/>
      <c r="O1" s="107"/>
      <c r="P1" s="107"/>
      <c r="Q1" s="11"/>
      <c r="R1" s="11"/>
      <c r="S1" s="11"/>
      <c r="T1" s="11"/>
      <c r="U1" s="11"/>
      <c r="V1" s="11"/>
      <c r="W1" s="11"/>
      <c r="X1" s="11"/>
    </row>
    <row r="2" spans="1:24" ht="93.75" customHeight="1">
      <c r="A2" s="107"/>
      <c r="B2" s="243" t="s">
        <v>76</v>
      </c>
      <c r="C2" s="243"/>
      <c r="D2" s="243"/>
      <c r="E2" s="243"/>
      <c r="F2" s="243"/>
      <c r="G2" s="243"/>
      <c r="H2" s="243"/>
      <c r="I2" s="243"/>
      <c r="J2" s="243"/>
      <c r="K2" s="243"/>
      <c r="L2" s="243"/>
      <c r="M2" s="107"/>
      <c r="N2" s="107"/>
      <c r="O2" s="107"/>
      <c r="P2" s="107"/>
      <c r="Q2" s="11"/>
      <c r="R2" s="11"/>
      <c r="S2" s="11"/>
      <c r="T2" s="11"/>
      <c r="U2" s="11"/>
      <c r="V2" s="11"/>
      <c r="W2" s="11"/>
      <c r="X2" s="11"/>
    </row>
    <row r="3" spans="1:24" ht="21.9" customHeight="1">
      <c r="A3" s="20"/>
      <c r="B3" s="239" t="s">
        <v>104</v>
      </c>
      <c r="C3" s="109"/>
      <c r="D3" s="48"/>
      <c r="E3" s="48"/>
      <c r="F3" s="48"/>
      <c r="G3" s="48"/>
      <c r="H3" s="48"/>
      <c r="I3" s="48"/>
      <c r="J3" s="48"/>
      <c r="K3" s="48"/>
      <c r="L3" s="48"/>
      <c r="M3" s="20"/>
      <c r="N3" s="20"/>
      <c r="O3" s="20"/>
      <c r="P3" s="20"/>
      <c r="Q3" s="11"/>
      <c r="R3" s="11"/>
      <c r="S3" s="11"/>
      <c r="T3" s="11"/>
      <c r="U3" s="11"/>
      <c r="V3" s="11"/>
      <c r="W3" s="11"/>
      <c r="X3" s="11"/>
    </row>
    <row r="4" spans="1:24" ht="75" customHeight="1">
      <c r="A4" s="22"/>
      <c r="B4" s="244" t="s">
        <v>77</v>
      </c>
      <c r="C4" s="244"/>
      <c r="D4" s="244"/>
      <c r="E4" s="244"/>
      <c r="F4" s="244"/>
      <c r="G4" s="244"/>
      <c r="H4" s="244"/>
      <c r="I4" s="244"/>
      <c r="J4" s="244"/>
      <c r="K4" s="244"/>
      <c r="L4" s="49"/>
      <c r="M4" s="22"/>
      <c r="N4" s="22"/>
      <c r="O4" s="22"/>
      <c r="P4" s="22"/>
      <c r="Q4" s="11"/>
      <c r="R4" s="11"/>
      <c r="S4" s="11"/>
      <c r="T4" s="11"/>
      <c r="U4" s="11"/>
      <c r="V4" s="11"/>
      <c r="W4" s="11"/>
      <c r="X4" s="11"/>
    </row>
    <row r="5" spans="1:24" ht="37.5" customHeight="1" thickBot="1">
      <c r="A5" s="12"/>
      <c r="B5" s="110"/>
      <c r="C5" s="110"/>
      <c r="D5" s="111"/>
      <c r="E5" s="112"/>
      <c r="F5" s="112"/>
      <c r="G5" s="112"/>
      <c r="H5" s="112"/>
      <c r="I5" s="112"/>
      <c r="J5" s="112"/>
      <c r="K5" s="112"/>
      <c r="L5" s="112"/>
      <c r="M5" s="12"/>
      <c r="N5" s="12"/>
      <c r="O5" s="12"/>
      <c r="P5" s="12"/>
      <c r="Q5" s="11"/>
      <c r="R5" s="11"/>
      <c r="S5" s="11"/>
      <c r="T5" s="11"/>
      <c r="U5" s="11"/>
      <c r="V5" s="11"/>
      <c r="W5" s="11"/>
      <c r="X5" s="11"/>
    </row>
    <row r="6" spans="1:24" ht="43.5" customHeight="1" thickBot="1">
      <c r="A6" s="14"/>
      <c r="B6" s="113" t="s">
        <v>78</v>
      </c>
      <c r="C6" s="246" t="s">
        <v>79</v>
      </c>
      <c r="D6" s="247"/>
      <c r="E6" s="248"/>
      <c r="F6" s="114"/>
      <c r="G6" s="110"/>
      <c r="H6" s="112"/>
      <c r="I6" s="112"/>
      <c r="J6" s="112"/>
      <c r="K6" s="112"/>
      <c r="L6" s="112"/>
      <c r="M6" s="12"/>
      <c r="N6" s="12"/>
      <c r="O6" s="12"/>
      <c r="P6" s="12"/>
      <c r="Q6" s="11"/>
      <c r="R6" s="11"/>
      <c r="S6" s="11"/>
      <c r="T6" s="11"/>
      <c r="U6" s="11"/>
      <c r="V6" s="11"/>
      <c r="W6" s="11"/>
      <c r="X6" s="11"/>
    </row>
    <row r="7" spans="1:24" ht="34.5" hidden="1" customHeight="1" thickBot="1">
      <c r="A7" s="14"/>
      <c r="B7" s="115" t="s">
        <v>80</v>
      </c>
      <c r="C7" s="115"/>
      <c r="D7" s="116">
        <v>100</v>
      </c>
      <c r="E7" s="114"/>
      <c r="F7" s="114"/>
      <c r="G7" s="112"/>
      <c r="H7" s="112"/>
      <c r="I7" s="112"/>
      <c r="J7" s="112"/>
      <c r="K7" s="112"/>
      <c r="L7" s="112"/>
      <c r="M7" s="12"/>
      <c r="N7" s="12"/>
      <c r="O7" s="12"/>
      <c r="P7" s="12"/>
      <c r="Q7" s="11"/>
      <c r="R7" s="11"/>
      <c r="S7" s="11"/>
      <c r="T7" s="11"/>
      <c r="U7" s="11"/>
      <c r="V7" s="11"/>
      <c r="W7" s="11"/>
      <c r="X7" s="11"/>
    </row>
    <row r="8" spans="1:24" ht="39.75" customHeight="1" thickBot="1">
      <c r="A8" s="12"/>
      <c r="B8" s="12"/>
      <c r="C8" s="12"/>
      <c r="D8" s="117"/>
      <c r="E8" s="12"/>
      <c r="F8" s="12"/>
      <c r="G8" s="12"/>
      <c r="H8" s="12"/>
      <c r="I8" s="12"/>
      <c r="J8" s="12"/>
      <c r="K8" s="118"/>
      <c r="L8" s="12"/>
      <c r="M8" s="12"/>
      <c r="N8" s="12"/>
      <c r="O8" s="12"/>
      <c r="P8" s="12"/>
      <c r="Q8" s="11"/>
      <c r="R8" s="11"/>
      <c r="S8" s="11"/>
      <c r="T8" s="11"/>
      <c r="U8" s="11"/>
      <c r="V8" s="11"/>
      <c r="W8" s="11"/>
      <c r="X8" s="11"/>
    </row>
    <row r="9" spans="1:24" ht="31.5" customHeight="1" thickBot="1">
      <c r="A9" s="12"/>
      <c r="B9" s="12"/>
      <c r="C9" s="119"/>
      <c r="D9" s="238"/>
      <c r="E9" s="120"/>
      <c r="F9" s="245" t="s">
        <v>75</v>
      </c>
      <c r="G9" s="245"/>
      <c r="H9" s="245"/>
      <c r="I9" s="245"/>
      <c r="J9" s="245"/>
      <c r="K9" s="245"/>
      <c r="L9" s="245"/>
      <c r="M9" s="245"/>
      <c r="N9" s="245"/>
      <c r="O9" s="120"/>
      <c r="P9" s="12"/>
      <c r="Q9" s="11"/>
      <c r="R9" s="11"/>
      <c r="S9" s="11"/>
      <c r="T9" s="11"/>
      <c r="U9" s="11"/>
      <c r="V9" s="11"/>
      <c r="W9" s="11"/>
      <c r="X9" s="11"/>
    </row>
    <row r="10" spans="1:24" ht="24" customHeight="1" thickBot="1">
      <c r="A10" s="12"/>
      <c r="B10" s="128" t="s">
        <v>26</v>
      </c>
      <c r="C10" s="240" t="s">
        <v>45</v>
      </c>
      <c r="D10" s="241"/>
      <c r="E10" s="242"/>
      <c r="F10" s="122">
        <v>1</v>
      </c>
      <c r="G10" s="123">
        <v>2</v>
      </c>
      <c r="H10" s="123">
        <v>3</v>
      </c>
      <c r="I10" s="123">
        <v>4</v>
      </c>
      <c r="J10" s="123">
        <v>5</v>
      </c>
      <c r="K10" s="123">
        <v>6</v>
      </c>
      <c r="L10" s="123">
        <v>7</v>
      </c>
      <c r="M10" s="124">
        <v>8</v>
      </c>
      <c r="N10" s="125">
        <v>9</v>
      </c>
      <c r="O10" s="121" t="s">
        <v>72</v>
      </c>
      <c r="P10" s="12"/>
      <c r="Q10" s="11"/>
      <c r="R10" s="11"/>
      <c r="S10" s="11"/>
      <c r="T10" s="11"/>
      <c r="U10" s="11"/>
      <c r="V10" s="11"/>
      <c r="W10" s="11"/>
      <c r="X10" s="11"/>
    </row>
    <row r="11" spans="1:24" ht="120" customHeight="1">
      <c r="A11" s="15"/>
      <c r="B11" s="126" t="s">
        <v>25</v>
      </c>
      <c r="C11" s="129" t="s">
        <v>101</v>
      </c>
      <c r="D11" s="129" t="s">
        <v>81</v>
      </c>
      <c r="E11" s="132" t="s">
        <v>65</v>
      </c>
      <c r="F11" s="217" t="s">
        <v>82</v>
      </c>
      <c r="G11" s="130" t="s">
        <v>83</v>
      </c>
      <c r="H11" s="131" t="s">
        <v>84</v>
      </c>
      <c r="I11" s="131" t="s">
        <v>85</v>
      </c>
      <c r="J11" s="131" t="s">
        <v>86</v>
      </c>
      <c r="K11" s="130" t="s">
        <v>87</v>
      </c>
      <c r="L11" s="131" t="s">
        <v>88</v>
      </c>
      <c r="M11" s="131" t="s">
        <v>89</v>
      </c>
      <c r="N11" s="132" t="s">
        <v>90</v>
      </c>
      <c r="O11" s="133" t="s">
        <v>48</v>
      </c>
      <c r="P11" s="12"/>
      <c r="Q11" s="11"/>
      <c r="R11" s="11"/>
      <c r="S11" s="11"/>
      <c r="T11" s="11"/>
      <c r="U11" s="11"/>
      <c r="V11" s="11"/>
      <c r="W11" s="11"/>
      <c r="X11" s="11"/>
    </row>
    <row r="12" spans="1:24" ht="89.25" customHeight="1" thickBot="1">
      <c r="A12" s="12"/>
      <c r="B12" s="127" t="s">
        <v>73</v>
      </c>
      <c r="C12" s="134" t="s">
        <v>103</v>
      </c>
      <c r="D12" s="134" t="s">
        <v>27</v>
      </c>
      <c r="E12" s="137" t="s">
        <v>67</v>
      </c>
      <c r="F12" s="218" t="s">
        <v>74</v>
      </c>
      <c r="G12" s="135" t="s">
        <v>14</v>
      </c>
      <c r="H12" s="135" t="s">
        <v>91</v>
      </c>
      <c r="I12" s="135" t="s">
        <v>21</v>
      </c>
      <c r="J12" s="136" t="s">
        <v>21</v>
      </c>
      <c r="K12" s="135" t="s">
        <v>21</v>
      </c>
      <c r="L12" s="135" t="s">
        <v>14</v>
      </c>
      <c r="M12" s="135" t="s">
        <v>14</v>
      </c>
      <c r="N12" s="137" t="s">
        <v>14</v>
      </c>
      <c r="O12" s="137" t="s">
        <v>49</v>
      </c>
      <c r="P12" s="12"/>
      <c r="Q12" s="11"/>
      <c r="R12" s="11"/>
      <c r="S12" s="11"/>
      <c r="T12" s="11"/>
      <c r="U12" s="11"/>
      <c r="V12" s="11"/>
      <c r="W12" s="11"/>
      <c r="X12" s="11"/>
    </row>
    <row r="13" spans="1:24" ht="21.9" customHeight="1">
      <c r="A13" s="12"/>
      <c r="B13" s="102" t="s">
        <v>92</v>
      </c>
      <c r="C13" s="212"/>
      <c r="D13" s="192"/>
      <c r="E13" s="224"/>
      <c r="F13" s="219" t="str">
        <f>IF(OR(Reference!R14="N/A",Reference!R14=""),"",IF(Reference!R14,"Yes","No"))</f>
        <v/>
      </c>
      <c r="G13" s="197"/>
      <c r="H13" s="198"/>
      <c r="I13" s="199"/>
      <c r="J13" s="199"/>
      <c r="K13" s="198"/>
      <c r="L13" s="198"/>
      <c r="M13" s="198"/>
      <c r="N13" s="198"/>
      <c r="O13" s="72"/>
      <c r="P13" s="12"/>
      <c r="Q13" s="11"/>
      <c r="R13" s="11"/>
      <c r="S13" s="11"/>
      <c r="T13" s="11"/>
      <c r="U13" s="11"/>
      <c r="V13" s="11"/>
      <c r="W13" s="11"/>
      <c r="X13" s="11"/>
    </row>
    <row r="14" spans="1:24" ht="21.9" customHeight="1">
      <c r="A14" s="12"/>
      <c r="B14" s="103" t="s">
        <v>93</v>
      </c>
      <c r="C14" s="213"/>
      <c r="D14" s="193"/>
      <c r="E14" s="225"/>
      <c r="F14" s="220" t="str">
        <f>IF(OR(Reference!R15="N/A",Reference!R15=""),"",IF(Reference!R15,"Yes","No"))</f>
        <v/>
      </c>
      <c r="G14" s="200"/>
      <c r="H14" s="201"/>
      <c r="I14" s="202"/>
      <c r="J14" s="202"/>
      <c r="K14" s="201"/>
      <c r="L14" s="201"/>
      <c r="M14" s="201"/>
      <c r="N14" s="201"/>
      <c r="O14" s="73"/>
      <c r="P14" s="12"/>
      <c r="Q14" s="11"/>
      <c r="R14" s="11"/>
      <c r="S14" s="11"/>
      <c r="T14" s="11"/>
      <c r="U14" s="11"/>
      <c r="V14" s="11"/>
      <c r="W14" s="11"/>
      <c r="X14" s="11"/>
    </row>
    <row r="15" spans="1:24" ht="21.9" customHeight="1" thickBot="1">
      <c r="A15" s="12"/>
      <c r="B15" s="104" t="s">
        <v>94</v>
      </c>
      <c r="C15" s="214"/>
      <c r="D15" s="194"/>
      <c r="E15" s="226"/>
      <c r="F15" s="221" t="str">
        <f>IF(OR(Reference!R16="N/A",Reference!R16=""),"",IF(Reference!R16,"Yes","No"))</f>
        <v/>
      </c>
      <c r="G15" s="203"/>
      <c r="H15" s="204"/>
      <c r="I15" s="205"/>
      <c r="J15" s="205"/>
      <c r="K15" s="204"/>
      <c r="L15" s="204"/>
      <c r="M15" s="204"/>
      <c r="N15" s="204"/>
      <c r="O15" s="74"/>
      <c r="P15" s="12"/>
      <c r="Q15" s="11"/>
      <c r="R15" s="11"/>
      <c r="S15" s="11"/>
      <c r="T15" s="11"/>
      <c r="U15" s="11"/>
      <c r="V15" s="11"/>
      <c r="W15" s="11"/>
      <c r="X15" s="11"/>
    </row>
    <row r="16" spans="1:24" ht="21.9" customHeight="1">
      <c r="A16" s="12"/>
      <c r="B16" s="99" t="s">
        <v>95</v>
      </c>
      <c r="C16" s="215"/>
      <c r="D16" s="195"/>
      <c r="E16" s="227"/>
      <c r="F16" s="222" t="str">
        <f>IF(OR(Reference!R17="N/A",Reference!R17=""),"",IF(Reference!R17,"Yes","No"))</f>
        <v/>
      </c>
      <c r="G16" s="206"/>
      <c r="H16" s="207"/>
      <c r="I16" s="208"/>
      <c r="J16" s="208"/>
      <c r="K16" s="207"/>
      <c r="L16" s="207"/>
      <c r="M16" s="207"/>
      <c r="N16" s="207"/>
      <c r="O16" s="171"/>
      <c r="P16" s="12"/>
      <c r="Q16" s="11"/>
      <c r="R16" s="11"/>
      <c r="S16" s="11"/>
      <c r="T16" s="11"/>
      <c r="U16" s="11"/>
      <c r="V16" s="11"/>
      <c r="W16" s="11"/>
      <c r="X16" s="11"/>
    </row>
    <row r="17" spans="1:24" ht="21.9" customHeight="1">
      <c r="A17" s="12"/>
      <c r="B17" s="100" t="s">
        <v>96</v>
      </c>
      <c r="C17" s="213"/>
      <c r="D17" s="193"/>
      <c r="E17" s="225"/>
      <c r="F17" s="220" t="str">
        <f>IF(OR(Reference!R18="N/A",Reference!R18=""),"",IF(Reference!R18,"Yes","No"))</f>
        <v/>
      </c>
      <c r="G17" s="200"/>
      <c r="H17" s="201"/>
      <c r="I17" s="202"/>
      <c r="J17" s="202"/>
      <c r="K17" s="201"/>
      <c r="L17" s="201"/>
      <c r="M17" s="201"/>
      <c r="N17" s="201"/>
      <c r="O17" s="73"/>
      <c r="P17" s="12"/>
      <c r="Q17" s="11"/>
      <c r="R17" s="11"/>
      <c r="S17" s="11"/>
      <c r="T17" s="11"/>
      <c r="U17" s="11"/>
      <c r="V17" s="11"/>
      <c r="W17" s="11"/>
      <c r="X17" s="11"/>
    </row>
    <row r="18" spans="1:24" ht="21.9" customHeight="1" thickBot="1">
      <c r="A18" s="12"/>
      <c r="B18" s="101" t="s">
        <v>97</v>
      </c>
      <c r="C18" s="216"/>
      <c r="D18" s="196"/>
      <c r="E18" s="228"/>
      <c r="F18" s="223" t="str">
        <f>IF(OR(Reference!R19="N/A",Reference!R19=""),"",IF(Reference!R19,"Yes","No"))</f>
        <v/>
      </c>
      <c r="G18" s="209"/>
      <c r="H18" s="210"/>
      <c r="I18" s="211"/>
      <c r="J18" s="211"/>
      <c r="K18" s="210"/>
      <c r="L18" s="210"/>
      <c r="M18" s="210"/>
      <c r="N18" s="210"/>
      <c r="O18" s="172"/>
      <c r="P18" s="12"/>
      <c r="Q18" s="11"/>
      <c r="R18" s="11"/>
      <c r="S18" s="11"/>
      <c r="T18" s="11"/>
      <c r="U18" s="11"/>
      <c r="V18" s="11"/>
      <c r="W18" s="11"/>
      <c r="X18" s="11"/>
    </row>
    <row r="19" spans="1:24" ht="21.9" customHeight="1">
      <c r="A19" s="12"/>
      <c r="B19" s="105" t="s">
        <v>50</v>
      </c>
      <c r="C19" s="212"/>
      <c r="D19" s="192"/>
      <c r="E19" s="224"/>
      <c r="F19" s="219" t="str">
        <f>IF(OR(Reference!R20="N/A",Reference!R20=""),"",IF(Reference!R20,"Yes","No"))</f>
        <v/>
      </c>
      <c r="G19" s="197"/>
      <c r="H19" s="198"/>
      <c r="I19" s="199"/>
      <c r="J19" s="199"/>
      <c r="K19" s="198"/>
      <c r="L19" s="198"/>
      <c r="M19" s="198"/>
      <c r="N19" s="198"/>
      <c r="O19" s="72"/>
      <c r="P19" s="12"/>
      <c r="Q19" s="11"/>
      <c r="R19" s="11"/>
      <c r="S19" s="11"/>
      <c r="T19" s="11"/>
      <c r="U19" s="11"/>
      <c r="V19" s="11"/>
      <c r="W19" s="11"/>
      <c r="X19" s="11"/>
    </row>
    <row r="20" spans="1:24" ht="21.9" customHeight="1" thickBot="1">
      <c r="A20" s="12"/>
      <c r="B20" s="106" t="s">
        <v>51</v>
      </c>
      <c r="C20" s="214"/>
      <c r="D20" s="194"/>
      <c r="E20" s="226"/>
      <c r="F20" s="221" t="str">
        <f>IF(OR(Reference!R21="N/A",Reference!R21=""),"",IF(Reference!R21,"Yes","No"))</f>
        <v/>
      </c>
      <c r="G20" s="203"/>
      <c r="H20" s="204"/>
      <c r="I20" s="205"/>
      <c r="J20" s="205"/>
      <c r="K20" s="204"/>
      <c r="L20" s="204"/>
      <c r="M20" s="204"/>
      <c r="N20" s="204"/>
      <c r="O20" s="74"/>
      <c r="P20" s="12"/>
      <c r="Q20" s="11"/>
      <c r="R20" s="11"/>
      <c r="S20" s="11"/>
      <c r="T20" s="11"/>
      <c r="U20" s="11"/>
      <c r="V20" s="11"/>
      <c r="W20" s="11"/>
      <c r="X20" s="11"/>
    </row>
    <row r="21" spans="1:24" s="1" customFormat="1" ht="12" customHeight="1">
      <c r="A21" s="12"/>
      <c r="B21" s="12"/>
      <c r="C21" s="12"/>
      <c r="D21" s="12"/>
      <c r="E21" s="12"/>
      <c r="F21" s="12"/>
      <c r="G21" s="12"/>
      <c r="H21" s="12"/>
      <c r="I21" s="12"/>
      <c r="J21" s="12"/>
      <c r="K21" s="12"/>
      <c r="L21" s="12"/>
      <c r="M21" s="12"/>
      <c r="N21" s="12"/>
      <c r="O21" s="12"/>
      <c r="P21" s="12"/>
      <c r="Q21" s="12"/>
      <c r="R21" s="12"/>
      <c r="S21" s="12"/>
      <c r="T21" s="12"/>
      <c r="U21" s="12"/>
      <c r="V21" s="12"/>
      <c r="W21" s="12"/>
      <c r="X21" s="12"/>
    </row>
    <row r="22" spans="1:24" s="1" customFormat="1" ht="13.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row>
    <row r="23" spans="1:24" hidden="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4" hidden="1">
      <c r="A24" s="11"/>
      <c r="B24" s="11"/>
      <c r="C24" s="11"/>
      <c r="D24" s="11"/>
      <c r="E24" s="11"/>
      <c r="F24" s="11"/>
      <c r="G24" s="11"/>
      <c r="H24" s="11"/>
      <c r="I24" s="11"/>
      <c r="J24" s="11"/>
      <c r="K24" s="11"/>
      <c r="L24" s="11"/>
      <c r="M24" s="11"/>
      <c r="N24" s="11"/>
      <c r="O24" s="11"/>
      <c r="P24" s="11"/>
      <c r="Q24" s="11"/>
      <c r="R24" s="11"/>
      <c r="S24" s="11"/>
      <c r="T24" s="11"/>
      <c r="U24" s="11"/>
      <c r="V24" s="11"/>
      <c r="W24" s="11"/>
      <c r="X24" s="11"/>
    </row>
    <row r="25" spans="1:24" hidden="1">
      <c r="A25" s="11"/>
      <c r="B25" s="11"/>
      <c r="C25" s="11"/>
      <c r="D25" s="11"/>
      <c r="E25" s="11"/>
      <c r="F25" s="11"/>
      <c r="G25" s="11"/>
      <c r="H25" s="11"/>
      <c r="I25" s="11"/>
      <c r="J25" s="11"/>
      <c r="K25" s="11"/>
      <c r="L25" s="11"/>
      <c r="M25" s="11"/>
      <c r="N25" s="11"/>
      <c r="O25" s="11"/>
      <c r="P25" s="11"/>
      <c r="Q25" s="11"/>
      <c r="R25" s="11"/>
      <c r="S25" s="11"/>
      <c r="T25" s="11"/>
      <c r="U25" s="11"/>
      <c r="V25" s="11"/>
      <c r="W25" s="11"/>
      <c r="X25" s="11"/>
    </row>
    <row r="26" spans="1:24" hidden="1">
      <c r="A26" s="11"/>
      <c r="B26" s="11"/>
      <c r="C26" s="11"/>
      <c r="D26" s="11"/>
      <c r="E26" s="11"/>
      <c r="F26" s="11"/>
      <c r="G26" s="11"/>
      <c r="H26" s="11"/>
      <c r="I26" s="11"/>
      <c r="J26" s="11"/>
      <c r="K26" s="11"/>
      <c r="L26" s="11"/>
      <c r="M26" s="11"/>
      <c r="N26" s="11"/>
      <c r="O26" s="11"/>
      <c r="P26" s="11"/>
      <c r="Q26" s="11"/>
      <c r="R26" s="11"/>
      <c r="S26" s="11"/>
      <c r="T26" s="11"/>
      <c r="U26" s="11"/>
      <c r="V26" s="11"/>
      <c r="W26" s="11"/>
      <c r="X26" s="11"/>
    </row>
    <row r="27" spans="1:24" hidden="1">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hidden="1">
      <c r="A28" s="11"/>
      <c r="B28" s="11"/>
      <c r="C28" s="11"/>
      <c r="D28" s="11"/>
      <c r="E28" s="11"/>
      <c r="F28" s="11"/>
      <c r="G28" s="11"/>
      <c r="H28" s="11"/>
      <c r="I28" s="11"/>
      <c r="J28" s="11"/>
      <c r="K28" s="11"/>
      <c r="L28" s="11"/>
      <c r="M28" s="11"/>
      <c r="N28" s="11"/>
      <c r="O28" s="11"/>
      <c r="P28" s="11"/>
      <c r="Q28" s="11"/>
      <c r="R28" s="11"/>
      <c r="S28" s="11"/>
      <c r="T28" s="11"/>
      <c r="U28" s="11"/>
      <c r="V28" s="11"/>
      <c r="W28" s="11"/>
      <c r="X28" s="11"/>
    </row>
    <row r="29" spans="1:24" hidden="1">
      <c r="A29" s="11"/>
      <c r="B29" s="11"/>
      <c r="C29" s="11"/>
      <c r="D29" s="11"/>
      <c r="E29" s="11"/>
      <c r="F29" s="11"/>
      <c r="G29" s="11"/>
      <c r="H29" s="11"/>
      <c r="I29" s="11"/>
      <c r="J29" s="11"/>
      <c r="K29" s="11"/>
      <c r="L29" s="11"/>
      <c r="M29" s="11"/>
      <c r="N29" s="11"/>
      <c r="O29" s="11"/>
      <c r="P29" s="11"/>
      <c r="Q29" s="11"/>
      <c r="R29" s="11"/>
      <c r="S29" s="11"/>
      <c r="T29" s="11"/>
      <c r="U29" s="11"/>
      <c r="V29" s="11"/>
      <c r="W29" s="11"/>
      <c r="X29" s="11"/>
    </row>
    <row r="30" spans="1:24" hidden="1">
      <c r="A30" s="11"/>
      <c r="B30" s="11"/>
      <c r="C30" s="11"/>
      <c r="D30" s="11"/>
      <c r="E30" s="11"/>
      <c r="F30" s="11"/>
      <c r="G30" s="11"/>
      <c r="H30" s="11"/>
      <c r="I30" s="11"/>
      <c r="J30" s="11"/>
      <c r="K30" s="11"/>
      <c r="L30" s="11"/>
      <c r="M30" s="11"/>
      <c r="N30" s="11"/>
      <c r="O30" s="11"/>
      <c r="P30" s="11"/>
      <c r="Q30" s="11"/>
      <c r="R30" s="11"/>
      <c r="S30" s="11"/>
      <c r="T30" s="11"/>
      <c r="U30" s="11"/>
      <c r="V30" s="11"/>
      <c r="W30" s="11"/>
      <c r="X30" s="11"/>
    </row>
    <row r="31" spans="1:24" hidden="1">
      <c r="A31" s="11"/>
      <c r="B31" s="11"/>
      <c r="C31" s="11"/>
      <c r="D31" s="11"/>
      <c r="E31" s="11"/>
      <c r="F31" s="11"/>
      <c r="G31" s="11"/>
      <c r="H31" s="11"/>
      <c r="I31" s="11"/>
      <c r="J31" s="11"/>
      <c r="K31" s="11"/>
      <c r="L31" s="11"/>
      <c r="M31" s="11"/>
      <c r="N31" s="11"/>
      <c r="O31" s="11"/>
      <c r="P31" s="11"/>
      <c r="Q31" s="11"/>
      <c r="R31" s="11"/>
      <c r="S31" s="11"/>
      <c r="T31" s="11"/>
      <c r="U31" s="11"/>
      <c r="V31" s="11"/>
      <c r="W31" s="11"/>
      <c r="X31" s="11"/>
    </row>
    <row r="32" spans="1:24" hidden="1">
      <c r="A32" s="11"/>
      <c r="B32" s="11"/>
      <c r="C32" s="11"/>
      <c r="D32" s="11"/>
      <c r="E32" s="11"/>
      <c r="F32" s="11"/>
      <c r="G32" s="11"/>
      <c r="H32" s="11"/>
      <c r="I32" s="11"/>
      <c r="J32" s="11"/>
      <c r="K32" s="11"/>
      <c r="L32" s="11"/>
      <c r="M32" s="11"/>
      <c r="N32" s="11"/>
      <c r="O32" s="11"/>
      <c r="P32" s="11"/>
      <c r="Q32" s="11"/>
      <c r="R32" s="11"/>
      <c r="S32" s="11"/>
      <c r="T32" s="11"/>
      <c r="U32" s="11"/>
      <c r="V32" s="11"/>
      <c r="W32" s="11"/>
      <c r="X32" s="11"/>
    </row>
    <row r="33" spans="1:24" hidden="1">
      <c r="A33" s="11"/>
      <c r="B33" s="11"/>
      <c r="C33" s="11"/>
      <c r="D33" s="11"/>
      <c r="E33" s="11"/>
      <c r="F33" s="11"/>
      <c r="G33" s="11"/>
      <c r="H33" s="11"/>
      <c r="I33" s="11"/>
      <c r="J33" s="11"/>
      <c r="K33" s="11"/>
      <c r="L33" s="11"/>
      <c r="M33" s="11"/>
      <c r="N33" s="11"/>
      <c r="O33" s="11"/>
      <c r="P33" s="11"/>
      <c r="Q33" s="11"/>
      <c r="R33" s="11"/>
      <c r="S33" s="11"/>
      <c r="T33" s="11"/>
      <c r="U33" s="11"/>
      <c r="V33" s="11"/>
      <c r="W33" s="11"/>
      <c r="X33" s="11"/>
    </row>
    <row r="34" spans="1:24" hidden="1">
      <c r="A34" s="11"/>
      <c r="B34" s="11"/>
      <c r="C34" s="11"/>
      <c r="D34" s="11"/>
      <c r="E34" s="11"/>
      <c r="F34" s="11"/>
      <c r="G34" s="11"/>
      <c r="H34" s="11"/>
      <c r="I34" s="11"/>
      <c r="J34" s="11"/>
      <c r="K34" s="11"/>
      <c r="L34" s="11"/>
      <c r="M34" s="11"/>
      <c r="N34" s="11"/>
      <c r="O34" s="11"/>
      <c r="P34" s="11"/>
      <c r="Q34" s="11"/>
      <c r="R34" s="11"/>
      <c r="S34" s="11"/>
      <c r="T34" s="11"/>
      <c r="U34" s="11"/>
      <c r="V34" s="11"/>
      <c r="W34" s="11"/>
      <c r="X34" s="11"/>
    </row>
  </sheetData>
  <sheetProtection algorithmName="SHA-512" hashValue="h/vrvr5ZJn0zFdLzRXdqTy5CwD71uau8EgfnP9bJeAKHpGaqKCadPgtU9ekcn8v/Pp2gztaMMrrwlfs/NXk24w==" saltValue="D2d3CbukqSOrW8JSaeCbaw==" spinCount="100000" sheet="1" objects="1" scenarios="1"/>
  <mergeCells count="5">
    <mergeCell ref="C10:E10"/>
    <mergeCell ref="B2:L2"/>
    <mergeCell ref="B4:K4"/>
    <mergeCell ref="F9:N9"/>
    <mergeCell ref="C6:E6"/>
  </mergeCells>
  <phoneticPr fontId="21" type="noConversion"/>
  <conditionalFormatting sqref="E13:O20">
    <cfRule type="expression" dxfId="13" priority="8">
      <formula>$D13="No"</formula>
    </cfRule>
  </conditionalFormatting>
  <dataValidations count="6">
    <dataValidation type="whole" operator="greaterThan" allowBlank="1" showInputMessage="1" showErrorMessage="1" errorTitle="Invalid whole number" error="Please enter a whole number" sqref="D7" xr:uid="{30FFBBF4-8B91-4F1E-A6D5-9F980B2BBC28}">
      <formula1>0</formula1>
    </dataValidation>
    <dataValidation type="list" allowBlank="1" showInputMessage="1" showErrorMessage="1" errorTitle="Invalid Input" error="Please choose from available options (&quot;Yes&quot; or &quot;No&quot;)" sqref="H13:H20" xr:uid="{56FCB2D9-07CD-4966-988C-39308E9D5499}">
      <formula1>YesNoNA_List</formula1>
    </dataValidation>
    <dataValidation type="date" operator="greaterThan" allowBlank="1" showInputMessage="1" showErrorMessage="1" sqref="E13:E20" xr:uid="{D672CAB7-E5E6-441C-AE81-5851391E9504}">
      <formula1>43831</formula1>
    </dataValidation>
    <dataValidation type="list" allowBlank="1" showInputMessage="1" showErrorMessage="1" sqref="G13:G20 I13:N20 D13:D20" xr:uid="{CE10EAF5-F38C-4B42-984F-6575B301B5BE}">
      <formula1>YesNo_List</formula1>
    </dataValidation>
    <dataValidation operator="greaterThan" allowBlank="1" showInputMessage="1" showErrorMessage="1" sqref="F13:F20" xr:uid="{F10B6F37-3C66-4A07-9FAC-B061C418CB1D}"/>
    <dataValidation type="date" errorStyle="warning" operator="greaterThanOrEqual" allowBlank="1" showInputMessage="1" showErrorMessage="1" errorTitle="Date Range Error" error="Enter a date equal to or greater than 01/01/2024" sqref="C13:C20" xr:uid="{899A0BC1-45DD-4AA4-84EF-9C1FFE990C93}">
      <formula1>45292</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 id="{00000000-000E-0000-0000-000004000000}">
            <xm:f>NOT(Reference!$S$14)</xm:f>
            <x14:dxf>
              <font>
                <b val="0"/>
                <i/>
                <color theme="0" tint="-0.34998626667073579"/>
              </font>
              <fill>
                <patternFill>
                  <bgColor theme="2"/>
                </patternFill>
              </fill>
            </x14:dxf>
          </x14:cfRule>
          <xm:sqref>G13:O13</xm:sqref>
        </x14:conditionalFormatting>
        <x14:conditionalFormatting xmlns:xm="http://schemas.microsoft.com/office/excel/2006/main">
          <x14:cfRule type="expression" priority="7" id="{E9F8E155-0BFA-447B-9CE7-E0E71F260C48}">
            <xm:f>NOT(Reference!$S$15)</xm:f>
            <x14:dxf>
              <font>
                <b val="0"/>
                <i/>
                <color theme="0" tint="-0.34998626667073579"/>
              </font>
              <fill>
                <patternFill>
                  <bgColor theme="2"/>
                </patternFill>
              </fill>
            </x14:dxf>
          </x14:cfRule>
          <xm:sqref>G14:O14</xm:sqref>
        </x14:conditionalFormatting>
        <x14:conditionalFormatting xmlns:xm="http://schemas.microsoft.com/office/excel/2006/main">
          <x14:cfRule type="expression" priority="6" id="{A7769613-24F7-491D-B4FE-05D22B7D2BCF}">
            <xm:f>NOT(Reference!$S$16)</xm:f>
            <x14:dxf>
              <font>
                <b val="0"/>
                <i/>
                <color theme="0" tint="-0.34998626667073579"/>
              </font>
              <fill>
                <patternFill>
                  <bgColor theme="2"/>
                </patternFill>
              </fill>
            </x14:dxf>
          </x14:cfRule>
          <xm:sqref>G15:O15</xm:sqref>
        </x14:conditionalFormatting>
        <x14:conditionalFormatting xmlns:xm="http://schemas.microsoft.com/office/excel/2006/main">
          <x14:cfRule type="expression" priority="5" id="{68BA7398-5E21-4A05-8DEE-BC69B3C0EE21}">
            <xm:f>NOT(Reference!$S$17)</xm:f>
            <x14:dxf>
              <font>
                <b val="0"/>
                <i/>
                <color theme="0" tint="-0.34998626667073579"/>
              </font>
              <fill>
                <patternFill>
                  <bgColor theme="2"/>
                </patternFill>
              </fill>
            </x14:dxf>
          </x14:cfRule>
          <xm:sqref>G16:O16</xm:sqref>
        </x14:conditionalFormatting>
        <x14:conditionalFormatting xmlns:xm="http://schemas.microsoft.com/office/excel/2006/main">
          <x14:cfRule type="expression" priority="4" id="{C17D6BE4-CAE8-4484-BB25-1A67C44D2326}">
            <xm:f>NOT(Reference!$S$18)</xm:f>
            <x14:dxf>
              <font>
                <b val="0"/>
                <i/>
                <color theme="0" tint="-0.34998626667073579"/>
              </font>
              <fill>
                <patternFill>
                  <bgColor theme="2"/>
                </patternFill>
              </fill>
            </x14:dxf>
          </x14:cfRule>
          <xm:sqref>G17:O17</xm:sqref>
        </x14:conditionalFormatting>
        <x14:conditionalFormatting xmlns:xm="http://schemas.microsoft.com/office/excel/2006/main">
          <x14:cfRule type="expression" priority="3" id="{844971AC-ED25-4E92-8B83-BEE0656F5C1F}">
            <xm:f>NOT(Reference!$S$19)</xm:f>
            <x14:dxf>
              <font>
                <b val="0"/>
                <i/>
                <color theme="0" tint="-0.34998626667073579"/>
              </font>
              <fill>
                <patternFill>
                  <bgColor theme="2"/>
                </patternFill>
              </fill>
            </x14:dxf>
          </x14:cfRule>
          <xm:sqref>G18:O18</xm:sqref>
        </x14:conditionalFormatting>
        <x14:conditionalFormatting xmlns:xm="http://schemas.microsoft.com/office/excel/2006/main">
          <x14:cfRule type="expression" priority="2" id="{C50D9751-337B-4CAA-89D3-E71E138189A9}">
            <xm:f>NOT(Reference!$S$20)</xm:f>
            <x14:dxf>
              <font>
                <b val="0"/>
                <i/>
                <color theme="0" tint="-0.34998626667073579"/>
              </font>
              <fill>
                <patternFill>
                  <bgColor theme="2"/>
                </patternFill>
              </fill>
            </x14:dxf>
          </x14:cfRule>
          <xm:sqref>G19:O19</xm:sqref>
        </x14:conditionalFormatting>
        <x14:conditionalFormatting xmlns:xm="http://schemas.microsoft.com/office/excel/2006/main">
          <x14:cfRule type="expression" priority="1" id="{95DFA8CD-F800-4EFD-B4FB-3CB22D35FDEB}">
            <xm:f>NOT(Reference!$S$21)</xm:f>
            <x14:dxf>
              <font>
                <b val="0"/>
                <i/>
                <color theme="0" tint="-0.34998626667073579"/>
              </font>
              <fill>
                <patternFill>
                  <bgColor theme="2"/>
                </patternFill>
              </fill>
            </x14:dxf>
          </x14:cfRule>
          <xm:sqref>G20:O20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E9D20-B066-4114-B416-A9BE1EA27E25}">
  <sheetPr codeName="Sheet2"/>
  <dimension ref="A1:M53"/>
  <sheetViews>
    <sheetView zoomScale="90" zoomScaleNormal="90" workbookViewId="0">
      <selection activeCell="G6" sqref="G6"/>
    </sheetView>
  </sheetViews>
  <sheetFormatPr defaultColWidth="0" defaultRowHeight="14.4" zeroHeight="1"/>
  <cols>
    <col min="1" max="1" width="3.88671875" style="11" customWidth="1"/>
    <col min="2" max="2" width="45" style="11" customWidth="1"/>
    <col min="3" max="3" width="53.5546875" style="11" customWidth="1"/>
    <col min="4" max="4" width="73" style="11" customWidth="1"/>
    <col min="5" max="5" width="45.6640625" style="11" customWidth="1"/>
    <col min="6" max="6" width="45.44140625" style="11" customWidth="1"/>
    <col min="7" max="7" width="31.33203125" style="11" customWidth="1"/>
    <col min="8" max="8" width="7.109375" style="11" customWidth="1"/>
    <col min="9" max="9" width="13" style="11" customWidth="1"/>
    <col min="10" max="10" width="21.44140625" style="11" customWidth="1"/>
    <col min="11" max="11" width="25.88671875" style="11" hidden="1" customWidth="1"/>
    <col min="12" max="13" width="8.88671875" style="11" hidden="1" customWidth="1"/>
    <col min="14" max="16384" width="8.88671875" style="11" hidden="1"/>
  </cols>
  <sheetData>
    <row r="1" spans="1:13" customFormat="1" ht="103.5" customHeight="1">
      <c r="A1" s="24"/>
      <c r="B1" s="243" t="s">
        <v>98</v>
      </c>
      <c r="C1" s="243"/>
      <c r="D1" s="243"/>
      <c r="E1" s="243"/>
      <c r="F1" s="243"/>
      <c r="G1" s="243"/>
      <c r="H1" s="243"/>
      <c r="I1" s="243"/>
      <c r="J1" s="42"/>
      <c r="K1" s="42"/>
      <c r="L1" s="25"/>
      <c r="M1" s="11"/>
    </row>
    <row r="2" spans="1:13" customFormat="1" ht="21.9" customHeight="1">
      <c r="A2" s="19"/>
      <c r="B2" s="239" t="s">
        <v>104</v>
      </c>
      <c r="C2" s="20"/>
      <c r="D2" s="20"/>
      <c r="E2" s="20"/>
      <c r="F2" s="20"/>
      <c r="G2" s="20"/>
      <c r="H2" s="20"/>
      <c r="I2" s="20"/>
      <c r="J2" s="41"/>
      <c r="K2" s="41"/>
      <c r="L2" s="13"/>
      <c r="M2" s="11"/>
    </row>
    <row r="3" spans="1:13" customFormat="1" ht="22.5" customHeight="1">
      <c r="A3" s="21"/>
      <c r="B3" s="23"/>
      <c r="C3" s="23"/>
      <c r="D3" s="22"/>
      <c r="E3" s="22"/>
      <c r="F3" s="22"/>
      <c r="G3" s="22"/>
      <c r="H3" s="22"/>
      <c r="I3" s="22"/>
      <c r="J3" s="22"/>
      <c r="K3" s="22"/>
      <c r="L3" s="12"/>
      <c r="M3" s="11"/>
    </row>
    <row r="4" spans="1:13" customFormat="1" ht="23.25" customHeight="1" thickBot="1">
      <c r="A4" s="11"/>
      <c r="B4" s="18"/>
      <c r="C4" s="18"/>
      <c r="D4" s="12"/>
      <c r="E4" s="12"/>
      <c r="F4" s="12"/>
      <c r="G4" s="12"/>
      <c r="H4" s="12"/>
      <c r="I4" s="12"/>
      <c r="J4" s="12"/>
      <c r="K4" s="12"/>
      <c r="L4" s="12"/>
      <c r="M4" s="11"/>
    </row>
    <row r="5" spans="1:13" customFormat="1" ht="53.25" customHeight="1">
      <c r="A5" s="11"/>
      <c r="B5" s="138" t="s">
        <v>71</v>
      </c>
      <c r="C5" s="139" t="str">
        <f>IF(COUNTBLANK(Data!D13:D20)=8,"Audit Quarter Blank currently",VLOOKUP(MAX(A14:A21),A14:B21,2,FALSE))</f>
        <v>Audit Quarter Blank currently</v>
      </c>
      <c r="D5" s="140"/>
      <c r="E5" s="12"/>
      <c r="F5" s="12"/>
      <c r="G5" s="12"/>
      <c r="H5" s="12"/>
      <c r="I5" s="12"/>
      <c r="J5" s="12"/>
      <c r="K5" s="12"/>
      <c r="L5" s="12"/>
      <c r="M5" s="11"/>
    </row>
    <row r="6" spans="1:13" customFormat="1" ht="54" customHeight="1">
      <c r="A6" s="11"/>
      <c r="B6" s="141" t="s">
        <v>70</v>
      </c>
      <c r="C6" s="142" t="str">
        <f>IF(ISBLANK(hospitalname), "", hospitalname)</f>
        <v>&lt;Insert RCH name here&gt;</v>
      </c>
      <c r="D6" s="140"/>
      <c r="E6" s="11"/>
      <c r="F6" s="11"/>
      <c r="G6" s="14"/>
      <c r="H6" s="14"/>
      <c r="I6" s="14"/>
      <c r="J6" s="14"/>
      <c r="K6" s="16"/>
      <c r="L6" s="16"/>
      <c r="M6" s="11"/>
    </row>
    <row r="7" spans="1:13" customFormat="1" ht="24.75" hidden="1" customHeight="1" thickBot="1">
      <c r="A7" s="11"/>
      <c r="B7" s="143" t="s">
        <v>22</v>
      </c>
      <c r="C7" s="144">
        <f>IF(ISBLANK(num_residents_val), "", num_residents_val)</f>
        <v>100</v>
      </c>
      <c r="D7" s="140"/>
      <c r="E7" s="11"/>
      <c r="F7" s="11"/>
      <c r="G7" s="16"/>
      <c r="H7" s="14"/>
      <c r="I7" s="14"/>
      <c r="J7" s="14"/>
      <c r="K7" s="16"/>
      <c r="L7" s="16"/>
      <c r="M7" s="11"/>
    </row>
    <row r="8" spans="1:13" customFormat="1" ht="21.6" thickBot="1">
      <c r="A8" s="11"/>
      <c r="B8" s="145"/>
      <c r="C8" s="145"/>
      <c r="D8" s="140"/>
      <c r="E8" s="17"/>
      <c r="F8" s="16"/>
      <c r="G8" s="16"/>
      <c r="H8" s="14"/>
      <c r="I8" s="14"/>
      <c r="J8" s="14"/>
      <c r="K8" s="16"/>
      <c r="L8" s="12"/>
      <c r="M8" s="11"/>
    </row>
    <row r="9" spans="1:13" customFormat="1" ht="52.5" customHeight="1" thickBot="1">
      <c r="A9" s="11"/>
      <c r="B9" s="146" t="s">
        <v>69</v>
      </c>
      <c r="C9" s="147" t="str">
        <f>IF(COUNTBLANK(Data!D13:D20)=8,"Question unanswered currently",IF(VLOOKUP(C5,Reference!B14:U21,20,FALSE)=0, "RCH has a MAC","No, RCH does not have a MAC"))</f>
        <v>Question unanswered currently</v>
      </c>
      <c r="D9" s="148" t="str">
        <f>IF(COUNTBLANK(Reference!D14:D21)=8,"Question unanswered currently",IF(C9="No, RCH does not have a MAC","Date N/A as no MAC",IFERROR(_xlfn.CONCAT("Last meeting held on ",last_MAC_formatted),IF(ERROR.TYPE(last_MAC_formatted)=3,"Date not yet entered on latest audited quarter","Error"))))</f>
        <v>Question unanswered currently</v>
      </c>
      <c r="E9" s="251" t="str">
        <f>IF(COUNTBLANK(Data!D13:D20)=8,"Question unanswered currently",IF(C9="No, RCH does not have a MAC","12 month lookup N/A as no MAC",IFERROR(IF(VLOOKUP(C5,Reference!B14:S21,18,FALSE),"RCH MAC met within last 12 months","RCH MAC NOT met in last 12 months"),"Date not yet entered in latest quarter to determine if met in last 12 months")))</f>
        <v>Question unanswered currently</v>
      </c>
      <c r="F9" s="252"/>
      <c r="G9" s="253"/>
      <c r="H9" s="11"/>
      <c r="I9" s="11"/>
      <c r="J9" s="11"/>
      <c r="K9" s="12"/>
      <c r="L9" s="12"/>
      <c r="M9" s="11"/>
    </row>
    <row r="10" spans="1:13" customFormat="1" ht="12.75" customHeight="1">
      <c r="A10" s="11"/>
      <c r="B10" s="140"/>
      <c r="C10" s="140"/>
      <c r="D10" s="140"/>
      <c r="E10" s="30"/>
      <c r="F10" s="11"/>
      <c r="G10" s="12"/>
      <c r="H10" s="12"/>
      <c r="I10" s="12"/>
      <c r="J10" s="12"/>
      <c r="K10" s="12"/>
      <c r="L10" s="12"/>
      <c r="M10" s="11"/>
    </row>
    <row r="11" spans="1:13" customFormat="1" ht="32.25" customHeight="1" thickBot="1">
      <c r="A11" s="11"/>
      <c r="B11" s="160" t="s">
        <v>68</v>
      </c>
      <c r="C11" s="149"/>
      <c r="D11" s="149"/>
      <c r="E11" s="12"/>
      <c r="F11" s="11"/>
      <c r="G11" s="11"/>
      <c r="H11" s="11"/>
      <c r="I11" s="12"/>
      <c r="J11" s="12"/>
      <c r="K11" s="12"/>
      <c r="L11" s="12"/>
      <c r="M11" s="11"/>
    </row>
    <row r="12" spans="1:13" customFormat="1" ht="43.5" customHeight="1" thickBot="1">
      <c r="A12" s="176"/>
      <c r="B12" s="150"/>
      <c r="C12" s="249" t="s">
        <v>24</v>
      </c>
      <c r="D12" s="250"/>
      <c r="E12" s="11"/>
      <c r="F12" s="28"/>
      <c r="G12" s="28"/>
      <c r="H12" s="11"/>
      <c r="I12" s="11"/>
      <c r="J12" s="11"/>
      <c r="K12" s="26"/>
      <c r="L12" s="11"/>
      <c r="M12" s="11"/>
    </row>
    <row r="13" spans="1:13" customFormat="1" ht="99" customHeight="1" thickBot="1">
      <c r="A13" s="177"/>
      <c r="B13" s="151"/>
      <c r="C13" s="152" t="s">
        <v>52</v>
      </c>
      <c r="D13" s="153" t="s">
        <v>99</v>
      </c>
      <c r="E13" s="11"/>
      <c r="F13" s="29"/>
      <c r="G13" s="29"/>
      <c r="H13" s="11"/>
      <c r="I13" s="11"/>
      <c r="J13" s="11"/>
      <c r="K13" s="27"/>
      <c r="L13" s="12"/>
      <c r="M13" s="11"/>
    </row>
    <row r="14" spans="1:13" customFormat="1" ht="39.9" customHeight="1">
      <c r="A14" s="175">
        <f>IF(C14="",0,1)</f>
        <v>0</v>
      </c>
      <c r="B14" s="232" t="s">
        <v>92</v>
      </c>
      <c r="C14" s="161" t="str">
        <f>IF(audit_answer_flagq1y1=1,num_yes_q1y1+Reference!N14,"")</f>
        <v/>
      </c>
      <c r="D14" s="162" t="str">
        <f>IF(audit_answer_flagq1y1=1,Reference!P14,"")</f>
        <v/>
      </c>
      <c r="E14" s="11"/>
      <c r="F14" s="30"/>
      <c r="G14" s="30"/>
      <c r="H14" s="11"/>
      <c r="I14" s="11"/>
      <c r="J14" s="11"/>
      <c r="K14" s="27"/>
      <c r="L14" s="12"/>
      <c r="M14" s="11"/>
    </row>
    <row r="15" spans="1:13" customFormat="1" ht="39.9" customHeight="1">
      <c r="A15" s="175">
        <f>IF(C15="",0,2)</f>
        <v>0</v>
      </c>
      <c r="B15" s="233" t="s">
        <v>93</v>
      </c>
      <c r="C15" s="163" t="str">
        <f>IF(audit_answer_flagq2y1=1,num_yes_q2y1+Reference!N15,"")</f>
        <v/>
      </c>
      <c r="D15" s="164" t="str">
        <f>IF(audit_answer_flagq2y1=1,Reference!P15,"")</f>
        <v/>
      </c>
      <c r="E15" s="12"/>
      <c r="F15" s="12"/>
      <c r="G15" s="12"/>
      <c r="H15" s="11"/>
      <c r="I15" s="11"/>
      <c r="J15" s="11"/>
      <c r="K15" s="27"/>
      <c r="L15" s="12"/>
      <c r="M15" s="11"/>
    </row>
    <row r="16" spans="1:13" customFormat="1" ht="39.9" customHeight="1" thickBot="1">
      <c r="A16" s="175">
        <f>IF(C16="",0,3)</f>
        <v>0</v>
      </c>
      <c r="B16" s="234" t="s">
        <v>94</v>
      </c>
      <c r="C16" s="165" t="str">
        <f>IF(audit_answer_flagq3y1=1,num_yes_q3y1+Reference!N16,"")</f>
        <v/>
      </c>
      <c r="D16" s="166" t="str">
        <f>IF(audit_answer_flagq3y1=1,Reference!P16,"")</f>
        <v/>
      </c>
      <c r="E16" s="11"/>
      <c r="F16" s="11"/>
      <c r="G16" s="11"/>
      <c r="H16" s="11"/>
      <c r="I16" s="11"/>
      <c r="J16" s="11"/>
      <c r="K16" s="11"/>
      <c r="L16" s="11"/>
      <c r="M16" s="11"/>
    </row>
    <row r="17" spans="1:13" customFormat="1" ht="39.9" customHeight="1">
      <c r="A17" s="175">
        <f>IF(C17="",0,4)</f>
        <v>0</v>
      </c>
      <c r="B17" s="235" t="s">
        <v>95</v>
      </c>
      <c r="C17" s="167" t="str">
        <f>IF(audit_answer_flagq4y1=1,num_yes_q4y1+Reference!N17,"")</f>
        <v/>
      </c>
      <c r="D17" s="168" t="str">
        <f>IF(audit_answer_flagq4y1=1,Reference!P17,"")</f>
        <v/>
      </c>
      <c r="E17" s="11"/>
      <c r="F17" s="11"/>
      <c r="G17" s="11"/>
      <c r="H17" s="11"/>
      <c r="I17" s="11"/>
      <c r="J17" s="11"/>
      <c r="K17" s="11"/>
      <c r="L17" s="11"/>
      <c r="M17" s="11"/>
    </row>
    <row r="18" spans="1:13" customFormat="1" ht="39.9" customHeight="1">
      <c r="A18" s="175">
        <f>IF(C18="",0,5)</f>
        <v>0</v>
      </c>
      <c r="B18" s="235" t="s">
        <v>96</v>
      </c>
      <c r="C18" s="167" t="str">
        <f>IF(audit_answer_flagq1y2=1,num_yes_q1y2+Reference!N18,"")</f>
        <v/>
      </c>
      <c r="D18" s="168" t="str">
        <f>IF(audit_answer_flagq1y2=1,Reference!P18,"")</f>
        <v/>
      </c>
      <c r="E18" s="11"/>
      <c r="F18" s="11"/>
      <c r="G18" s="12"/>
      <c r="H18" s="12"/>
      <c r="I18" s="12"/>
      <c r="J18" s="11"/>
      <c r="K18" s="11"/>
      <c r="L18" s="11"/>
      <c r="M18" s="11"/>
    </row>
    <row r="19" spans="1:13" customFormat="1" ht="39.9" customHeight="1" thickBot="1">
      <c r="A19" s="175">
        <f>IF(C19="",0,6)</f>
        <v>0</v>
      </c>
      <c r="B19" s="235" t="s">
        <v>97</v>
      </c>
      <c r="C19" s="167" t="str">
        <f>IF(audit_answer_flagq2y2=1,num_yes_q2y2+Reference!N19,"")</f>
        <v/>
      </c>
      <c r="D19" s="168" t="str">
        <f>IF(audit_answer_flagq2y2=1,Reference!P19,"")</f>
        <v/>
      </c>
      <c r="E19" s="11"/>
      <c r="F19" s="11"/>
      <c r="G19" s="11"/>
      <c r="H19" s="11"/>
      <c r="I19" s="11"/>
      <c r="J19" s="11"/>
      <c r="K19" s="11"/>
      <c r="L19" s="11"/>
      <c r="M19" s="11"/>
    </row>
    <row r="20" spans="1:13" customFormat="1" ht="39.9" customHeight="1">
      <c r="A20" s="175">
        <f>IF(C20="",0,7)</f>
        <v>0</v>
      </c>
      <c r="B20" s="236" t="s">
        <v>50</v>
      </c>
      <c r="C20" s="169" t="str">
        <f>IF(audit_answer_flagq3y2=1,num_yes_q3y2+Reference!N20,"")</f>
        <v/>
      </c>
      <c r="D20" s="170" t="str">
        <f>IF(audit_answer_flagq3y2=1,Reference!P20,"")</f>
        <v/>
      </c>
      <c r="E20" s="11"/>
      <c r="F20" s="11"/>
      <c r="G20" s="11"/>
      <c r="H20" s="11"/>
      <c r="I20" s="11"/>
      <c r="J20" s="11"/>
      <c r="K20" s="11"/>
      <c r="L20" s="11"/>
      <c r="M20" s="11"/>
    </row>
    <row r="21" spans="1:13" customFormat="1" ht="39.9" customHeight="1" thickBot="1">
      <c r="A21" s="175">
        <f>IF(C21="",0,8)</f>
        <v>0</v>
      </c>
      <c r="B21" s="237" t="s">
        <v>51</v>
      </c>
      <c r="C21" s="173" t="str">
        <f>IF(audit_answer_flagq4y2=1,num_yes_q4y2+Reference!N21,"")</f>
        <v/>
      </c>
      <c r="D21" s="174" t="str">
        <f>IF(audit_answer_flagq4y2=1,Reference!P21,"")</f>
        <v/>
      </c>
      <c r="E21" s="11"/>
      <c r="F21" s="11"/>
      <c r="G21" s="11"/>
      <c r="H21" s="11"/>
      <c r="I21" s="11"/>
      <c r="J21" s="11"/>
      <c r="K21" s="11"/>
      <c r="L21" s="11"/>
      <c r="M21" s="11"/>
    </row>
    <row r="22" spans="1:13" customFormat="1">
      <c r="A22" s="12"/>
      <c r="B22" s="11"/>
      <c r="C22" s="11"/>
      <c r="D22" s="11"/>
      <c r="E22" s="11"/>
      <c r="F22" s="11"/>
      <c r="G22" s="11"/>
      <c r="H22" s="11"/>
      <c r="I22" s="11"/>
      <c r="J22" s="11"/>
      <c r="K22" s="11"/>
      <c r="L22" s="11"/>
      <c r="M22" s="11"/>
    </row>
    <row r="23" spans="1:13" customFormat="1">
      <c r="A23" s="11"/>
      <c r="B23" s="11"/>
      <c r="C23" s="11"/>
      <c r="D23" s="11"/>
      <c r="E23" s="11"/>
      <c r="F23" s="11"/>
      <c r="G23" s="11"/>
      <c r="H23" s="11"/>
      <c r="I23" s="11"/>
      <c r="J23" s="11"/>
      <c r="K23" s="11"/>
      <c r="L23" s="11"/>
      <c r="M23" s="11"/>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sheetData>
  <sheetProtection algorithmName="SHA-512" hashValue="s2ZgdVmOYvgywQDCJoCAtMrL8EPajJGw5fufzSIMWfJajtSfijmxxJVmeza582vFYBKyOsUSHoeXaGVPjHhV4g==" saltValue="r1A4819wtdAX0JP63pUdkw==" spinCount="100000" sheet="1" objects="1" scenarios="1"/>
  <protectedRanges>
    <protectedRange password="DE45" sqref="C6 E8" name="Range1"/>
    <protectedRange password="DE45" sqref="B5" name="Range1_1"/>
  </protectedRanges>
  <mergeCells count="3">
    <mergeCell ref="B1:I1"/>
    <mergeCell ref="C12:D12"/>
    <mergeCell ref="E9:G9"/>
  </mergeCells>
  <phoneticPr fontId="21" type="noConversion"/>
  <conditionalFormatting sqref="C9">
    <cfRule type="cellIs" dxfId="4" priority="6" operator="equal">
      <formula>"No, RACF does not have a MAC"</formula>
    </cfRule>
  </conditionalFormatting>
  <conditionalFormatting sqref="D9">
    <cfRule type="cellIs" dxfId="3" priority="1" operator="equal">
      <formula>"Date N/A as no MAC"</formula>
    </cfRule>
  </conditionalFormatting>
  <conditionalFormatting sqref="E9">
    <cfRule type="cellIs" dxfId="2" priority="3" operator="equal">
      <formula>"RACF MAC NOT met in last 12 months"</formula>
    </cfRule>
    <cfRule type="cellIs" dxfId="1" priority="5" operator="equal">
      <formula>"12 month lookup N/A as no MAC"</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7DB2-8E90-4750-ABDC-2279612B695B}">
  <sheetPr codeName="Sheet3"/>
  <dimension ref="A1:AB55"/>
  <sheetViews>
    <sheetView topLeftCell="B1" workbookViewId="0">
      <selection activeCell="S14" sqref="S14"/>
    </sheetView>
  </sheetViews>
  <sheetFormatPr defaultColWidth="0" defaultRowHeight="14.4" zeroHeight="1"/>
  <cols>
    <col min="1" max="1" width="15.109375" customWidth="1"/>
    <col min="2" max="2" width="53.44140625" bestFit="1" customWidth="1"/>
    <col min="3" max="3" width="53.44140625" customWidth="1"/>
    <col min="4" max="4" width="23" customWidth="1"/>
    <col min="5" max="5" width="24.6640625" customWidth="1"/>
    <col min="6" max="6" width="15.44140625" customWidth="1"/>
    <col min="7" max="7" width="26" customWidth="1"/>
    <col min="8" max="8" width="20.33203125" customWidth="1"/>
    <col min="9" max="9" width="17.6640625" customWidth="1"/>
    <col min="10" max="10" width="16.88671875" customWidth="1"/>
    <col min="11" max="11" width="20.33203125" customWidth="1"/>
    <col min="12" max="12" width="17.6640625" customWidth="1"/>
    <col min="13" max="13" width="7.6640625" customWidth="1"/>
    <col min="14" max="14" width="8.88671875" customWidth="1"/>
    <col min="15" max="15" width="11.44140625" customWidth="1"/>
    <col min="16" max="21" width="8.88671875" customWidth="1"/>
    <col min="22" max="22" width="12.5546875" customWidth="1"/>
    <col min="23" max="23" width="14.88671875" customWidth="1"/>
    <col min="24" max="24" width="11" customWidth="1"/>
    <col min="25" max="26" width="8.88671875" customWidth="1"/>
    <col min="27" max="27" width="8.88671875" hidden="1" customWidth="1"/>
    <col min="28" max="28" width="0" hidden="1" customWidth="1"/>
    <col min="29" max="16384" width="8.88671875" hidden="1"/>
  </cols>
  <sheetData>
    <row r="1" spans="1:27" s="1" customFormat="1">
      <c r="A1" s="53" t="s">
        <v>1</v>
      </c>
      <c r="B1" s="12"/>
      <c r="C1" s="12"/>
      <c r="D1" s="12"/>
      <c r="E1" s="12"/>
      <c r="F1" s="12"/>
      <c r="G1" s="12"/>
      <c r="H1" s="12"/>
      <c r="I1" s="12"/>
      <c r="J1" s="12"/>
      <c r="K1" s="12"/>
      <c r="L1" s="12"/>
      <c r="M1" s="12"/>
      <c r="N1" s="12"/>
      <c r="O1" s="12"/>
      <c r="P1" s="12"/>
      <c r="Q1" s="12"/>
      <c r="R1" s="12"/>
      <c r="S1" s="12"/>
      <c r="T1" s="12"/>
      <c r="U1" s="12"/>
      <c r="V1" s="12"/>
      <c r="W1" s="12"/>
      <c r="X1" s="12"/>
      <c r="Y1" s="12"/>
      <c r="Z1" s="12"/>
    </row>
    <row r="2" spans="1:27" s="1" customFormat="1" ht="18">
      <c r="A2" s="54" t="s">
        <v>2</v>
      </c>
      <c r="B2" s="12"/>
      <c r="C2" s="12"/>
      <c r="D2" s="12"/>
      <c r="E2" s="12"/>
      <c r="F2" s="12"/>
      <c r="G2" s="12"/>
      <c r="H2" s="12"/>
      <c r="I2" s="12"/>
      <c r="J2" s="12"/>
      <c r="K2" s="12"/>
      <c r="L2" s="12"/>
      <c r="M2" s="12"/>
      <c r="N2" s="12"/>
      <c r="O2" s="12"/>
      <c r="P2" s="12"/>
      <c r="Q2" s="12"/>
      <c r="R2" s="12"/>
      <c r="S2" s="12"/>
      <c r="T2" s="12"/>
      <c r="U2" s="12"/>
      <c r="V2" s="12"/>
      <c r="W2" s="12"/>
      <c r="X2" s="12"/>
      <c r="Y2" s="12"/>
      <c r="Z2" s="12"/>
    </row>
    <row r="3" spans="1:27" s="1" customFormat="1">
      <c r="A3" s="12" t="s">
        <v>3</v>
      </c>
      <c r="B3" s="12"/>
      <c r="C3" s="12"/>
      <c r="D3" s="12"/>
      <c r="E3" s="12"/>
      <c r="F3" s="12"/>
      <c r="G3" s="12"/>
      <c r="H3" s="12"/>
      <c r="I3" s="12"/>
      <c r="J3" s="12"/>
      <c r="K3" s="12"/>
      <c r="L3" s="12"/>
      <c r="M3" s="12"/>
      <c r="N3" s="12"/>
      <c r="O3" s="12"/>
      <c r="P3" s="12"/>
      <c r="Q3" s="12"/>
      <c r="R3" s="12"/>
      <c r="S3" s="12"/>
      <c r="T3" s="12"/>
      <c r="U3" s="12"/>
      <c r="V3" s="12"/>
      <c r="W3" s="12"/>
      <c r="X3" s="12"/>
      <c r="Y3" s="12"/>
      <c r="Z3" s="12"/>
    </row>
    <row r="4" spans="1:27" s="1" customFormat="1">
      <c r="A4" s="12" t="s">
        <v>4</v>
      </c>
      <c r="B4" s="12"/>
      <c r="C4" s="12"/>
      <c r="D4" s="12"/>
      <c r="E4" s="12"/>
      <c r="F4" s="12"/>
      <c r="G4" s="12"/>
      <c r="H4" s="12"/>
      <c r="I4" s="12"/>
      <c r="J4" s="12"/>
      <c r="K4" s="12"/>
      <c r="L4" s="12"/>
      <c r="M4" s="12"/>
      <c r="N4" s="12"/>
      <c r="O4" s="12"/>
      <c r="P4" s="12"/>
      <c r="Q4" s="12"/>
      <c r="R4" s="12"/>
      <c r="S4" s="12"/>
      <c r="T4" s="12"/>
      <c r="U4" s="12"/>
      <c r="V4" s="12"/>
      <c r="W4" s="12"/>
      <c r="X4" s="12"/>
      <c r="Y4" s="12"/>
      <c r="Z4" s="12"/>
      <c r="AA4" s="12"/>
    </row>
    <row r="5" spans="1:27" s="1" customFormat="1" ht="15" thickBot="1">
      <c r="A5" s="12"/>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7" s="1" customFormat="1" ht="28.8">
      <c r="A6" s="4" t="s">
        <v>5</v>
      </c>
      <c r="B6" s="5"/>
      <c r="C6" s="178"/>
      <c r="D6" s="4" t="s">
        <v>6</v>
      </c>
      <c r="E6" s="5"/>
      <c r="F6" s="12"/>
      <c r="G6" s="254" t="s">
        <v>7</v>
      </c>
      <c r="H6" s="55" t="s">
        <v>8</v>
      </c>
      <c r="I6" s="12"/>
      <c r="J6" s="90" t="s">
        <v>62</v>
      </c>
      <c r="K6" s="86" t="e">
        <f>DAY(VLOOKUP(Summary!C5,Reference!B14:D21,3,FALSE))</f>
        <v>#N/A</v>
      </c>
      <c r="L6" s="12"/>
      <c r="M6" s="12"/>
      <c r="N6" s="12"/>
      <c r="O6" s="12"/>
      <c r="P6" s="12"/>
      <c r="Q6" s="12"/>
      <c r="R6" s="12"/>
      <c r="S6" s="12"/>
      <c r="T6" s="12"/>
      <c r="U6" s="12"/>
      <c r="V6" s="12"/>
      <c r="W6" s="12"/>
      <c r="X6" s="12"/>
      <c r="Y6" s="12"/>
      <c r="Z6" s="12"/>
      <c r="AA6" s="12"/>
    </row>
    <row r="7" spans="1:27" s="1" customFormat="1" ht="38.25" customHeight="1" thickBot="1">
      <c r="A7" s="6" t="s">
        <v>9</v>
      </c>
      <c r="B7" s="10" t="s">
        <v>23</v>
      </c>
      <c r="C7" s="179"/>
      <c r="D7" s="6" t="s">
        <v>0</v>
      </c>
      <c r="E7" s="7" t="str">
        <f>IF(ISBLANK(Data!C6), "", Data!C6)</f>
        <v>&lt;Insert RCH name here&gt;</v>
      </c>
      <c r="F7" s="12"/>
      <c r="G7" s="255"/>
      <c r="H7" s="56" t="s">
        <v>10</v>
      </c>
      <c r="I7" s="12"/>
      <c r="J7" s="91" t="s">
        <v>63</v>
      </c>
      <c r="K7" s="87" t="e">
        <f>MONTH(VLOOKUP(Summary!C5,Reference!B14:D21,3,FALSE))</f>
        <v>#N/A</v>
      </c>
      <c r="L7" s="12"/>
      <c r="M7" s="12"/>
      <c r="N7" s="12"/>
      <c r="O7" s="12"/>
      <c r="P7" s="12"/>
      <c r="Q7" s="12"/>
      <c r="R7" s="12"/>
      <c r="S7" s="12"/>
      <c r="T7" s="12"/>
      <c r="U7" s="12"/>
      <c r="V7" s="12"/>
      <c r="W7" s="12"/>
      <c r="X7" s="12"/>
      <c r="Y7" s="12"/>
      <c r="Z7" s="12"/>
      <c r="AA7" s="12"/>
    </row>
    <row r="8" spans="1:27" s="1" customFormat="1" ht="60" customHeight="1" thickBot="1">
      <c r="A8" s="6" t="s">
        <v>11</v>
      </c>
      <c r="B8" s="58" t="s">
        <v>100</v>
      </c>
      <c r="C8" s="180"/>
      <c r="D8" s="8" t="s">
        <v>33</v>
      </c>
      <c r="E8" s="9">
        <f>IF(ISBLANK(Data!D7), "", Data!D7)</f>
        <v>100</v>
      </c>
      <c r="F8" s="12"/>
      <c r="G8" s="3" t="s">
        <v>12</v>
      </c>
      <c r="H8" s="57" t="s">
        <v>13</v>
      </c>
      <c r="I8" s="12"/>
      <c r="J8" s="91" t="s">
        <v>64</v>
      </c>
      <c r="K8" s="88" t="e">
        <f>YEAR(VLOOKUP(Summary!C5,Reference!B14:D21,3,FALSE))</f>
        <v>#N/A</v>
      </c>
      <c r="L8" s="12"/>
      <c r="M8" s="12"/>
      <c r="N8" s="12"/>
      <c r="O8" s="12"/>
      <c r="P8" s="12"/>
      <c r="Q8" s="12"/>
      <c r="R8" s="12"/>
      <c r="S8" s="12"/>
      <c r="T8" s="12"/>
      <c r="U8" s="12"/>
      <c r="V8" s="12"/>
      <c r="W8" s="12"/>
      <c r="X8" s="12"/>
      <c r="Y8" s="12"/>
      <c r="Z8" s="12"/>
      <c r="AA8" s="12"/>
    </row>
    <row r="9" spans="1:27" s="1" customFormat="1" ht="98.25" customHeight="1" thickBot="1">
      <c r="A9" s="33" t="s">
        <v>39</v>
      </c>
      <c r="B9" s="59">
        <v>9</v>
      </c>
      <c r="C9" s="181"/>
      <c r="D9" s="12"/>
      <c r="E9" s="12"/>
      <c r="F9" s="12"/>
      <c r="G9" s="51"/>
      <c r="H9" s="12"/>
      <c r="I9" s="12"/>
      <c r="J9" s="92" t="s">
        <v>61</v>
      </c>
      <c r="K9" s="89" t="e">
        <f>_xlfn.CONCAT(K6,"/",K7,"/",K8)</f>
        <v>#N/A</v>
      </c>
      <c r="L9" s="12"/>
      <c r="M9" s="12"/>
      <c r="N9" s="12"/>
      <c r="O9" s="12"/>
      <c r="P9" s="12"/>
      <c r="Q9" s="12"/>
      <c r="R9" s="12"/>
      <c r="S9" s="12"/>
      <c r="T9" s="12"/>
      <c r="U9" s="12"/>
      <c r="V9" s="12"/>
      <c r="W9" s="12"/>
      <c r="X9" s="12"/>
      <c r="Y9" s="12"/>
      <c r="Z9" s="12"/>
      <c r="AA9" s="12"/>
    </row>
    <row r="10" spans="1:27" s="1" customFormat="1" ht="48.75" customHeight="1" thickBot="1">
      <c r="A10" s="8" t="s">
        <v>34</v>
      </c>
      <c r="B10" s="32" t="e">
        <f>IF(ISBLANK(Data!#REF!), "", Data!#REF!)</f>
        <v>#REF!</v>
      </c>
      <c r="C10" s="182"/>
      <c r="D10" s="50"/>
      <c r="E10" s="15"/>
      <c r="F10" s="12"/>
      <c r="G10" s="12"/>
      <c r="H10" s="12"/>
      <c r="I10" s="12"/>
      <c r="J10" s="12"/>
      <c r="K10" s="12"/>
      <c r="L10" s="12"/>
      <c r="M10" s="12"/>
      <c r="N10" s="12"/>
      <c r="O10" s="12"/>
      <c r="P10" s="12"/>
      <c r="Q10" s="12"/>
      <c r="R10" s="12"/>
      <c r="S10" s="12"/>
      <c r="T10" s="12"/>
      <c r="U10" s="12"/>
      <c r="V10" s="12"/>
      <c r="W10" s="12"/>
      <c r="X10" s="12"/>
      <c r="Y10" s="12"/>
      <c r="Z10" s="12"/>
      <c r="AA10" s="12"/>
    </row>
    <row r="11" spans="1:27" s="1" customFormat="1" ht="15" thickBot="1">
      <c r="A11" s="12"/>
      <c r="B11" s="12"/>
      <c r="C11" s="12"/>
      <c r="D11" s="12"/>
      <c r="E11" s="12"/>
      <c r="F11" s="12"/>
      <c r="G11" s="52"/>
      <c r="H11" s="12"/>
      <c r="I11" s="12"/>
      <c r="J11" s="12"/>
      <c r="K11" s="12"/>
      <c r="L11" s="12"/>
      <c r="M11" s="12"/>
      <c r="N11" s="12"/>
      <c r="O11" s="12"/>
      <c r="P11" s="12"/>
      <c r="Q11" s="12"/>
      <c r="R11" s="12"/>
      <c r="S11" s="12"/>
      <c r="T11" s="12"/>
      <c r="U11" s="12"/>
      <c r="V11" s="12"/>
      <c r="W11" s="12"/>
      <c r="X11" s="12"/>
      <c r="Y11" s="12"/>
      <c r="Z11" s="12"/>
      <c r="AA11" s="12"/>
    </row>
    <row r="12" spans="1:27" s="1" customFormat="1" ht="15" thickBot="1">
      <c r="A12" s="12"/>
      <c r="B12" s="39" t="s">
        <v>29</v>
      </c>
      <c r="C12" s="183"/>
      <c r="D12" s="40">
        <v>1</v>
      </c>
      <c r="E12" s="40">
        <v>2</v>
      </c>
      <c r="F12" s="40">
        <v>3</v>
      </c>
      <c r="G12" s="40">
        <v>4</v>
      </c>
      <c r="H12" s="40">
        <v>5</v>
      </c>
      <c r="I12" s="40">
        <v>6</v>
      </c>
      <c r="J12" s="40">
        <v>7</v>
      </c>
      <c r="K12" s="40">
        <v>8</v>
      </c>
      <c r="L12" s="40">
        <v>9</v>
      </c>
      <c r="M12" s="256" t="s">
        <v>40</v>
      </c>
      <c r="N12" s="257"/>
      <c r="O12" s="257"/>
      <c r="P12" s="257"/>
      <c r="Q12" s="257"/>
      <c r="R12" s="257"/>
      <c r="S12" s="257"/>
      <c r="T12" s="257"/>
      <c r="U12" s="257"/>
      <c r="V12" s="257"/>
      <c r="W12" s="257"/>
      <c r="X12" s="257"/>
      <c r="Y12" s="12"/>
      <c r="Z12" s="12"/>
      <c r="AA12" s="12"/>
    </row>
    <row r="13" spans="1:27" s="1" customFormat="1" ht="51.6" thickBot="1">
      <c r="A13" s="50" t="s">
        <v>36</v>
      </c>
      <c r="B13" s="93" t="s">
        <v>28</v>
      </c>
      <c r="C13" s="187" t="s">
        <v>102</v>
      </c>
      <c r="D13" s="84" t="s">
        <v>54</v>
      </c>
      <c r="E13" s="83" t="s">
        <v>15</v>
      </c>
      <c r="F13" s="82" t="s">
        <v>46</v>
      </c>
      <c r="G13" s="84" t="s">
        <v>16</v>
      </c>
      <c r="H13" s="82" t="s">
        <v>17</v>
      </c>
      <c r="I13" s="82" t="s">
        <v>18</v>
      </c>
      <c r="J13" s="82" t="s">
        <v>19</v>
      </c>
      <c r="K13" s="82" t="s">
        <v>44</v>
      </c>
      <c r="L13" s="83" t="s">
        <v>20</v>
      </c>
      <c r="M13" s="76" t="s">
        <v>58</v>
      </c>
      <c r="N13" s="77" t="s">
        <v>57</v>
      </c>
      <c r="O13" s="77" t="s">
        <v>35</v>
      </c>
      <c r="P13" s="77" t="s">
        <v>37</v>
      </c>
      <c r="Q13" s="78" t="s">
        <v>47</v>
      </c>
      <c r="R13" s="78" t="s">
        <v>53</v>
      </c>
      <c r="S13" s="78" t="s">
        <v>55</v>
      </c>
      <c r="T13" s="47" t="s">
        <v>41</v>
      </c>
      <c r="U13" s="47" t="s">
        <v>66</v>
      </c>
      <c r="V13" s="47" t="s">
        <v>59</v>
      </c>
      <c r="W13" s="47" t="s">
        <v>60</v>
      </c>
      <c r="X13" s="47" t="s">
        <v>56</v>
      </c>
      <c r="Y13" s="12"/>
      <c r="Z13" s="12"/>
      <c r="AA13" s="12"/>
    </row>
    <row r="14" spans="1:27" s="1" customFormat="1" ht="21" customHeight="1" thickBot="1">
      <c r="A14" s="12"/>
      <c r="B14" s="154" t="s">
        <v>92</v>
      </c>
      <c r="C14" s="191" t="str">
        <f>IF(ISBLANK(Data!C13),"",IF(T14=1,"",DATE(YEAR(Data!$C13),MONTH(Data!$C13),DAY(Data!$C13))))</f>
        <v/>
      </c>
      <c r="D14" s="184" t="str">
        <f>IF(ISBLANK(Data!E13),"",IF(U14=1,"",DATE(YEAR(Data!$E13),MONTH(Data!$E13),DAY(Data!$E13))))</f>
        <v/>
      </c>
      <c r="E14" s="31" t="str">
        <f>IF(S14=FALSE,"",IF(S14="N/A","",IF(ISBLANK(Data!$G13),"",COUNTIF(Data!$G13,"Yes"))))</f>
        <v/>
      </c>
      <c r="F14" s="31" t="str">
        <f>IF(S14=FALSE,"",IF(S14="N/A","",IF(ISBLANK(Data!$H13),"",IF(Data!$H13="No",0,((0.1*COUNTIF(Data!$H13,"N/A"))+COUNTIF(Data!$H13,"Yes"))))))</f>
        <v/>
      </c>
      <c r="G14" s="31" t="str">
        <f>IF(S14=FALSE,"",IF(S14="N/A","",IF(ISBLANK(Data!$I13),"",COUNTIF(Data!$I13,"Yes"))))</f>
        <v/>
      </c>
      <c r="H14" s="31" t="str">
        <f>IF(S14=FALSE,"",IF(S14="N/A","",IF(ISBLANK(Data!$J13),"",COUNTIF(Data!$J13,"Yes"))))</f>
        <v/>
      </c>
      <c r="I14" s="31" t="str">
        <f>IF(S14=FALSE,"",IF(S14="N/A","",IF(ISBLANK(Data!$K13),"",COUNTIF(Data!$K13,"Yes"))))</f>
        <v/>
      </c>
      <c r="J14" s="31" t="str">
        <f>IF(S14=FALSE,"",IF(S14="N/A","",IF(ISBLANK(Data!$L13),"",COUNTIF(Data!L13,"Yes"))))</f>
        <v/>
      </c>
      <c r="K14" s="31" t="str">
        <f>IF(S14=FALSE,"",IF(S14="N/A","",IF(ISBLANK(Data!$M13),"",COUNTIF(Data!M13,"Yes"))))</f>
        <v/>
      </c>
      <c r="L14" s="43" t="str">
        <f>IF(S14=FALSE,"",IF(S14="N/A","",IF(ISBLANK(Data!$N13),"",COUNTIF(Data!N13,"Yes"))))</f>
        <v/>
      </c>
      <c r="M14" s="31">
        <f>INT(SUM(E14:L14)+COUNTIF(R14,TRUE))</f>
        <v>0</v>
      </c>
      <c r="N14" s="31">
        <f>IF(F14="",0,(10*MOD(F14,1)))</f>
        <v>0</v>
      </c>
      <c r="O14" s="31">
        <f>COUNTIF(Data!D13:N13,"")</f>
        <v>11</v>
      </c>
      <c r="P14" s="79">
        <f>(M14+N14)/9</f>
        <v>0</v>
      </c>
      <c r="Q14" s="43">
        <f>IF(U14&gt;0,1,IF(O14=11,0,1))</f>
        <v>0</v>
      </c>
      <c r="R14" s="43" t="str">
        <f>IF(U14=1,"N/A",IF(D14="","",AND(D14&gt;=V14,D14&lt;=W14)))</f>
        <v/>
      </c>
      <c r="S14" s="43" t="str">
        <f>IF(U14=1,"N/A",IF(D14="","",D14&gt;=X14))</f>
        <v/>
      </c>
      <c r="T14" s="80"/>
      <c r="U14" s="95">
        <f>COUNTIFS(Data!D13:D13,"No")</f>
        <v>0</v>
      </c>
      <c r="V14" s="94" t="str">
        <f>IF(ISBLANK(Data!C13),"",DATE(YEAR(EOMONTH(C14,-3)),MONTH(EOMONTH(C14,-3)),1))</f>
        <v/>
      </c>
      <c r="W14" s="94" t="str">
        <f>IF(ISBLANK(Data!C13),"",EOMONTH(C14,-1))</f>
        <v/>
      </c>
      <c r="X14" s="98" t="str">
        <f>IF(ISBLANK(Data!C13),"",DATE(YEAR(C14)-1,MONTH(C14),DAY(C14)))</f>
        <v/>
      </c>
      <c r="Y14" s="12"/>
      <c r="Z14" s="12"/>
      <c r="AA14" s="12"/>
    </row>
    <row r="15" spans="1:27" s="1" customFormat="1" ht="20.25" customHeight="1" thickBot="1">
      <c r="A15" s="12"/>
      <c r="B15" s="155" t="s">
        <v>93</v>
      </c>
      <c r="C15" s="229" t="str">
        <f>IF(ISBLANK(Data!C14),"",IF(T15=1,"",DATE(YEAR(Data!$C14),MONTH(Data!$C14),DAY(Data!$C14))))</f>
        <v/>
      </c>
      <c r="D15" s="185" t="str">
        <f>IF(ISBLANK(Data!E14),"",IF(U15=1,"",DATE(YEAR(Data!$E14),MONTH(Data!$E14),DAY(Data!$E14))))</f>
        <v/>
      </c>
      <c r="E15" s="1" t="str">
        <f>IF(S15=FALSE,"",IF(S15="N/A","",IF(ISBLANK(Data!$G14),"",COUNTIF(Data!$G14,"Yes"))))</f>
        <v/>
      </c>
      <c r="F15" s="1" t="str">
        <f>IF(S15=FALSE,"",IF(S15="N/A","",IF(ISBLANK(Data!$H14),"",IF(Data!$H14="No",0,((0.1*COUNTIF(Data!$H14,"N/A"))+COUNTIF(Data!$H14,"Yes"))))))</f>
        <v/>
      </c>
      <c r="G15" s="1" t="str">
        <f>IF(S15=FALSE,"",IF(S15="N/A","",IF(ISBLANK(Data!$I14),"",COUNTIF(Data!$I14,"Yes"))))</f>
        <v/>
      </c>
      <c r="H15" s="1" t="str">
        <f>IF(S15=FALSE,"",IF(S15="N/A","",IF(ISBLANK(Data!$J14),"",COUNTIF(Data!$J14,"Yes"))))</f>
        <v/>
      </c>
      <c r="I15" s="1" t="str">
        <f>IF(S15=FALSE,"",IF(S15="N/A","",IF(ISBLANK(Data!$K14),"",COUNTIF(Data!$K14,"Yes"))))</f>
        <v/>
      </c>
      <c r="J15" s="1" t="str">
        <f>IF(S15=FALSE,"",IF(S15="N/A","",IF(ISBLANK(Data!$L14),"",COUNTIF(Data!L14,"Yes"))))</f>
        <v/>
      </c>
      <c r="K15" s="1" t="str">
        <f>IF(S15=FALSE,"",IF(S15="N/A","",IF(ISBLANK(Data!$M14),"",COUNTIF(Data!M14,"Yes"))))</f>
        <v/>
      </c>
      <c r="L15" s="44" t="str">
        <f>IF(S15=FALSE,"",IF(S15="N/A","",IF(ISBLANK(Data!$N14),"",COUNTIF(Data!N14,"Yes"))))</f>
        <v/>
      </c>
      <c r="M15" s="31">
        <f>INT(SUM(E15:L15)+COUNTIF(R15,TRUE))</f>
        <v>0</v>
      </c>
      <c r="N15" s="31">
        <f t="shared" ref="N15:N21" si="0">IF(F15="",0,(10*MOD(F15,1)))</f>
        <v>0</v>
      </c>
      <c r="O15" s="31">
        <f>COUNTIF(Data!D14:N14,"")</f>
        <v>11</v>
      </c>
      <c r="P15" s="79">
        <f t="shared" ref="P15:P21" si="1">(M15+N15)/9</f>
        <v>0</v>
      </c>
      <c r="Q15" s="43">
        <f t="shared" ref="Q15:Q21" si="2">IF(U15&gt;0,1,IF(O15=11,0,1))</f>
        <v>0</v>
      </c>
      <c r="R15" s="43" t="str">
        <f t="shared" ref="R15:R21" si="3">IF(U15=1,"N/A",IF(D15="","",AND(D15&gt;=V15,D15&lt;=W15)))</f>
        <v/>
      </c>
      <c r="S15" s="43" t="str">
        <f t="shared" ref="S15:S20" si="4">IF(U15=1,"N/A",IF(D15="","",D15&gt;=X15))</f>
        <v/>
      </c>
      <c r="T15" s="44" t="str">
        <f>IF(OR(ISBLANK(Data!E14),ISBLANK(Data!E14)),"",_xlfn.DAYS(Data!E14,Data!E13))</f>
        <v/>
      </c>
      <c r="U15" s="96">
        <f>COUNTIFS(Data!D14:D14,"No")</f>
        <v>0</v>
      </c>
      <c r="V15" s="94" t="str">
        <f>IF(ISBLANK(Data!C14),"",DATE(YEAR(EOMONTH(C15,-3)),MONTH(EOMONTH(C15,-3)),1))</f>
        <v/>
      </c>
      <c r="W15" s="94" t="str">
        <f>IF(ISBLANK(Data!C14),"",EOMONTH(C15,-1))</f>
        <v/>
      </c>
      <c r="X15" s="98" t="str">
        <f>IF(ISBLANK(Data!C14),"",DATE(YEAR(C15)-1,MONTH(C15),DAY(C15)))</f>
        <v/>
      </c>
      <c r="Y15" s="12"/>
      <c r="Z15" s="12"/>
      <c r="AA15" s="12"/>
    </row>
    <row r="16" spans="1:27" s="1" customFormat="1" ht="19.5" customHeight="1" thickBot="1">
      <c r="A16" s="12"/>
      <c r="B16" s="156" t="s">
        <v>94</v>
      </c>
      <c r="C16" s="229" t="str">
        <f>IF(ISBLANK(Data!C15),"",IF(T16=1,"",DATE(YEAR(Data!$C15),MONTH(Data!$C15),DAY(Data!$C15))))</f>
        <v/>
      </c>
      <c r="D16" s="185" t="str">
        <f>IF(ISBLANK(Data!E15),"",IF(U16=1,"",DATE(YEAR(Data!$E15),MONTH(Data!$E15),DAY(Data!$E15))))</f>
        <v/>
      </c>
      <c r="E16" s="1" t="str">
        <f>IF(S16=FALSE,"",IF(S16="N/A","",IF(ISBLANK(Data!$G15),"",COUNTIF(Data!$G15,"Yes"))))</f>
        <v/>
      </c>
      <c r="F16" s="1" t="str">
        <f>IF(S16=FALSE,"",IF(S16="N/A","",IF(ISBLANK(Data!$H15),"",IF(Data!$H15="No",0,((0.1*COUNTIF(Data!$H15,"N/A"))+COUNTIF(Data!$H15,"Yes"))))))</f>
        <v/>
      </c>
      <c r="G16" s="1" t="str">
        <f>IF(S16=FALSE,"",IF(S16="N/A","",IF(ISBLANK(Data!$I15),"",COUNTIF(Data!$I15,"Yes"))))</f>
        <v/>
      </c>
      <c r="H16" s="1" t="str">
        <f>IF(S16=FALSE,"",IF(S16="N/A","",IF(ISBLANK(Data!$J15),"",COUNTIF(Data!$J15,"Yes"))))</f>
        <v/>
      </c>
      <c r="I16" s="1" t="str">
        <f>IF(S16=FALSE,"",IF(S16="N/A","",IF(ISBLANK(Data!$K15),"",COUNTIF(Data!$K15,"Yes"))))</f>
        <v/>
      </c>
      <c r="J16" s="1" t="str">
        <f>IF(S16=FALSE,"",IF(S16="N/A","",IF(ISBLANK(Data!$L15),"",COUNTIF(Data!L15,"Yes"))))</f>
        <v/>
      </c>
      <c r="K16" s="1" t="str">
        <f>IF(S16=FALSE,"",IF(S16="N/A","",IF(ISBLANK(Data!$M15),"",COUNTIF(Data!M15,"Yes"))))</f>
        <v/>
      </c>
      <c r="L16" s="44" t="str">
        <f>IF(S16=FALSE,"",IF(S16="N/A","",IF(ISBLANK(Data!$N15),"",COUNTIF(Data!N15,"Yes"))))</f>
        <v/>
      </c>
      <c r="M16" s="31">
        <f t="shared" ref="M16:M21" si="5">INT(SUM(E16:L16)+COUNTIF(R16,TRUE))</f>
        <v>0</v>
      </c>
      <c r="N16" s="31">
        <f t="shared" si="0"/>
        <v>0</v>
      </c>
      <c r="O16" s="31">
        <f>COUNTIF(Data!D15:N15,"")</f>
        <v>11</v>
      </c>
      <c r="P16" s="79">
        <f t="shared" si="1"/>
        <v>0</v>
      </c>
      <c r="Q16" s="43">
        <f t="shared" si="2"/>
        <v>0</v>
      </c>
      <c r="R16" s="43" t="str">
        <f t="shared" si="3"/>
        <v/>
      </c>
      <c r="S16" s="43" t="str">
        <f t="shared" si="4"/>
        <v/>
      </c>
      <c r="T16" s="44" t="str">
        <f>IF(OR(ISBLANK(Data!E15),ISBLANK(Data!E15)),"",_xlfn.DAYS(Data!E15,Data!E14))</f>
        <v/>
      </c>
      <c r="U16" s="96">
        <f>COUNTIFS(Data!D15:D15,"No")</f>
        <v>0</v>
      </c>
      <c r="V16" s="94" t="str">
        <f>IF(ISBLANK(Data!C15),"",DATE(YEAR(EOMONTH(C16,-3)),MONTH(EOMONTH(C16,-3)),1))</f>
        <v/>
      </c>
      <c r="W16" s="94" t="str">
        <f>IF(ISBLANK(Data!C15),"",EOMONTH(C16,-1))</f>
        <v/>
      </c>
      <c r="X16" s="98" t="str">
        <f>IF(ISBLANK(Data!C15),"",DATE(YEAR(C16)-1,MONTH(C16),DAY(C16)))</f>
        <v/>
      </c>
      <c r="Y16" s="12"/>
      <c r="Z16" s="12"/>
      <c r="AA16" s="12"/>
    </row>
    <row r="17" spans="1:27" s="1" customFormat="1" ht="19.5" customHeight="1" thickBot="1">
      <c r="A17" s="12"/>
      <c r="B17" s="157" t="s">
        <v>95</v>
      </c>
      <c r="C17" s="230" t="str">
        <f>IF(ISBLANK(Data!C16),"",IF(T17=1,"",DATE(YEAR(Data!$C16),MONTH(Data!$C16),DAY(Data!$C16))))</f>
        <v/>
      </c>
      <c r="D17" s="186" t="str">
        <f>IF(ISBLANK(Data!E16),"",IF(U17=1,"",DATE(YEAR(Data!$E16),MONTH(Data!$E16),DAY(Data!$E16))))</f>
        <v/>
      </c>
      <c r="E17" s="45" t="str">
        <f>IF(S17=FALSE,"",IF(S17="N/A","",IF(ISBLANK(Data!$G16),"",COUNTIF(Data!$G16,"Yes"))))</f>
        <v/>
      </c>
      <c r="F17" s="45" t="str">
        <f>IF(S17=FALSE,"",IF(S17="N/A","",IF(ISBLANK(Data!$H16),"",IF(Data!$H16="No",0,((0.1*COUNTIF(Data!$H16,"N/A"))+COUNTIF(Data!$H16,"Yes"))))))</f>
        <v/>
      </c>
      <c r="G17" s="45" t="str">
        <f>IF(S17=FALSE,"",IF(S17="N/A","",IF(ISBLANK(Data!$I16),"",COUNTIF(Data!$I16,"Yes"))))</f>
        <v/>
      </c>
      <c r="H17" s="45" t="str">
        <f>IF(S17=FALSE,"",IF(S17="N/A","",IF(ISBLANK(Data!$J16),"",COUNTIF(Data!$J16,"Yes"))))</f>
        <v/>
      </c>
      <c r="I17" s="45" t="str">
        <f>IF(S17=FALSE,"",IF(S17="N/A","",IF(ISBLANK(Data!$K16),"",COUNTIF(Data!$K16,"Yes"))))</f>
        <v/>
      </c>
      <c r="J17" s="45" t="str">
        <f>IF(S17=FALSE,"",IF(S17="N/A","",IF(ISBLANK(Data!$L16),"",COUNTIF(Data!L16,"Yes"))))</f>
        <v/>
      </c>
      <c r="K17" s="45" t="str">
        <f>IF(S17=FALSE,"",IF(S17="N/A","",IF(ISBLANK(Data!$M16),"",COUNTIF(Data!M16,"Yes"))))</f>
        <v/>
      </c>
      <c r="L17" s="46" t="str">
        <f>IF(S17=FALSE,"",IF(S17="N/A","",IF(ISBLANK(Data!$N16),"",COUNTIF(Data!N16,"Yes"))))</f>
        <v/>
      </c>
      <c r="M17" s="31">
        <f t="shared" si="5"/>
        <v>0</v>
      </c>
      <c r="N17" s="31">
        <f t="shared" si="0"/>
        <v>0</v>
      </c>
      <c r="O17" s="31">
        <f>COUNTIF(Data!D16:N16,"")</f>
        <v>11</v>
      </c>
      <c r="P17" s="79">
        <f>(M17+N17)/9</f>
        <v>0</v>
      </c>
      <c r="Q17" s="43">
        <f t="shared" si="2"/>
        <v>0</v>
      </c>
      <c r="R17" s="43" t="str">
        <f t="shared" si="3"/>
        <v/>
      </c>
      <c r="S17" s="43" t="str">
        <f t="shared" si="4"/>
        <v/>
      </c>
      <c r="T17" s="44" t="str">
        <f>IF(OR(ISBLANK(Data!E16),ISBLANK(Data!E16)),"",_xlfn.DAYS(Data!E16,Data!E15))</f>
        <v/>
      </c>
      <c r="U17" s="96">
        <f>COUNTIFS(Data!D16:D16,"No")</f>
        <v>0</v>
      </c>
      <c r="V17" s="94" t="str">
        <f>IF(ISBLANK(Data!C16),"",DATE(YEAR(EOMONTH(C17,-3)),MONTH(EOMONTH(C17,-3)),1))</f>
        <v/>
      </c>
      <c r="W17" s="94" t="str">
        <f>IF(ISBLANK(Data!C16),"",EOMONTH(C17,-1))</f>
        <v/>
      </c>
      <c r="X17" s="98" t="str">
        <f>IF(ISBLANK(Data!C16),"",DATE(YEAR(C17)-1,MONTH(C17),DAY(C17)))</f>
        <v/>
      </c>
      <c r="Y17" s="12"/>
      <c r="Z17" s="12"/>
      <c r="AA17" s="12"/>
    </row>
    <row r="18" spans="1:27" s="1" customFormat="1" ht="21" customHeight="1" thickBot="1">
      <c r="A18" s="12"/>
      <c r="B18" s="157" t="s">
        <v>96</v>
      </c>
      <c r="C18" s="231" t="str">
        <f>IF(ISBLANK(Data!C17),"",IF(T18=1,"",DATE(YEAR(Data!$C17),MONTH(Data!$C17),DAY(Data!$C17))))</f>
        <v/>
      </c>
      <c r="D18" s="185" t="str">
        <f>IF(ISBLANK(Data!E17),"",IF(U18=1,"",DATE(YEAR(Data!$E17),MONTH(Data!$E17),DAY(Data!$E17))))</f>
        <v/>
      </c>
      <c r="E18" s="1" t="str">
        <f>IF(S18=FALSE,"",IF(S18="N/A","",IF(ISBLANK(Data!$G17),"",COUNTIF(Data!$G17,"Yes"))))</f>
        <v/>
      </c>
      <c r="F18" s="1" t="str">
        <f>IF(S18=FALSE,"",IF(S18="N/A","",IF(ISBLANK(Data!$H17),"",IF(Data!$H17="No",0,((0.1*COUNTIF(Data!$H17,"N/A"))+COUNTIF(Data!$H17,"Yes"))))))</f>
        <v/>
      </c>
      <c r="G18" s="1" t="str">
        <f>IF(S18=FALSE,"",IF(S18="N/A","",IF(ISBLANK(Data!$I17),"",COUNTIF(Data!$I17,"Yes"))))</f>
        <v/>
      </c>
      <c r="H18" s="1" t="str">
        <f>IF(S18=FALSE,"",IF(S18="N/A","",IF(ISBLANK(Data!$J17),"",COUNTIF(Data!$J17,"Yes"))))</f>
        <v/>
      </c>
      <c r="I18" s="1" t="str">
        <f>IF(S18=FALSE,"",IF(S18="N/A","",IF(ISBLANK(Data!$K17),"",COUNTIF(Data!$K17,"Yes"))))</f>
        <v/>
      </c>
      <c r="J18" s="1" t="str">
        <f>IF(S18=FALSE,"",IF(S18="N/A","",IF(ISBLANK(Data!$L17),"",COUNTIF(Data!L17,"Yes"))))</f>
        <v/>
      </c>
      <c r="K18" s="1" t="str">
        <f>IF(S18=FALSE,"",IF(S18="N/A","",IF(ISBLANK(Data!$M17),"",COUNTIF(Data!M17,"Yes"))))</f>
        <v/>
      </c>
      <c r="L18" s="44" t="str">
        <f>IF(S18=FALSE,"",IF(S18="N/A","",IF(ISBLANK(Data!$N17),"",COUNTIF(Data!N17,"Yes"))))</f>
        <v/>
      </c>
      <c r="M18" s="31">
        <f t="shared" si="5"/>
        <v>0</v>
      </c>
      <c r="N18" s="31">
        <f t="shared" si="0"/>
        <v>0</v>
      </c>
      <c r="O18" s="31">
        <f>COUNTIF(Data!D17:N17,"")</f>
        <v>11</v>
      </c>
      <c r="P18" s="79">
        <f t="shared" si="1"/>
        <v>0</v>
      </c>
      <c r="Q18" s="43">
        <f t="shared" si="2"/>
        <v>0</v>
      </c>
      <c r="R18" s="43" t="str">
        <f t="shared" si="3"/>
        <v/>
      </c>
      <c r="S18" s="43" t="str">
        <f t="shared" si="4"/>
        <v/>
      </c>
      <c r="T18" s="44" t="str">
        <f>IF(OR(ISBLANK(Data!E17),ISBLANK(Data!E17)),"",_xlfn.DAYS(Data!E17,Data!E16))</f>
        <v/>
      </c>
      <c r="U18" s="96">
        <f>COUNTIFS(Data!D17:D17,"No")</f>
        <v>0</v>
      </c>
      <c r="V18" s="94" t="str">
        <f>IF(ISBLANK(Data!C17),"",DATE(YEAR(EOMONTH(C18,-3)),MONTH(EOMONTH(C18,-3)),1))</f>
        <v/>
      </c>
      <c r="W18" s="94" t="str">
        <f>IF(ISBLANK(Data!C17),"",EOMONTH(C18,-1))</f>
        <v/>
      </c>
      <c r="X18" s="98" t="str">
        <f>IF(ISBLANK(Data!C17),"",DATE(YEAR(C18)-1,MONTH(C18),DAY(C18)))</f>
        <v/>
      </c>
      <c r="Y18" s="12"/>
      <c r="Z18" s="12"/>
      <c r="AA18" s="12"/>
    </row>
    <row r="19" spans="1:27" s="1" customFormat="1" ht="20.25" customHeight="1" thickBot="1">
      <c r="A19" s="12"/>
      <c r="B19" s="157" t="s">
        <v>97</v>
      </c>
      <c r="C19" s="229" t="str">
        <f>IF(ISBLANK(Data!C18),"",IF(T19=1,"",DATE(YEAR(Data!$C18),MONTH(Data!$C18),DAY(Data!$C18))))</f>
        <v/>
      </c>
      <c r="D19" s="185" t="str">
        <f>IF(ISBLANK(Data!E18),"",IF(U19=1,"",DATE(YEAR(Data!$E18),MONTH(Data!$E18),DAY(Data!$E18))))</f>
        <v/>
      </c>
      <c r="E19" s="1" t="str">
        <f>IF(S19=FALSE,"",IF(S19="N/A","",IF(ISBLANK(Data!$G18),"",COUNTIF(Data!$G18,"Yes"))))</f>
        <v/>
      </c>
      <c r="F19" s="1" t="str">
        <f>IF(S19=FALSE,"",IF(S19="N/A","",IF(ISBLANK(Data!$H18),"",IF(Data!$H18="No",0,((0.1*COUNTIF(Data!$H18,"N/A"))+COUNTIF(Data!$H18,"Yes"))))))</f>
        <v/>
      </c>
      <c r="G19" s="1" t="str">
        <f>IF(S19=FALSE,"",IF(S19="N/A","",IF(ISBLANK(Data!$I18),"",COUNTIF(Data!$I18,"Yes"))))</f>
        <v/>
      </c>
      <c r="H19" s="1" t="str">
        <f>IF(S19=FALSE,"",IF(S19="N/A","",IF(ISBLANK(Data!$J18),"",COUNTIF(Data!$J18,"Yes"))))</f>
        <v/>
      </c>
      <c r="I19" s="1" t="str">
        <f>IF(S19=FALSE,"",IF(S19="N/A","",IF(ISBLANK(Data!$K18),"",COUNTIF(Data!$K18,"Yes"))))</f>
        <v/>
      </c>
      <c r="J19" s="1" t="str">
        <f>IF(S19=FALSE,"",IF(S19="N/A","",IF(ISBLANK(Data!$L18),"",COUNTIF(Data!L18,"Yes"))))</f>
        <v/>
      </c>
      <c r="K19" s="1" t="str">
        <f>IF(S19=FALSE,"",IF(S19="N/A","",IF(ISBLANK(Data!$M18),"",COUNTIF(Data!M18,"Yes"))))</f>
        <v/>
      </c>
      <c r="L19" s="44" t="str">
        <f>IF(S19=FALSE,"",IF(S19="N/A","",IF(ISBLANK(Data!$N18),"",COUNTIF(Data!N18,"Yes"))))</f>
        <v/>
      </c>
      <c r="M19" s="31">
        <f t="shared" si="5"/>
        <v>0</v>
      </c>
      <c r="N19" s="31">
        <f t="shared" si="0"/>
        <v>0</v>
      </c>
      <c r="O19" s="31">
        <f>COUNTIF(Data!D18:N18,"")</f>
        <v>11</v>
      </c>
      <c r="P19" s="79">
        <f t="shared" si="1"/>
        <v>0</v>
      </c>
      <c r="Q19" s="43">
        <f t="shared" si="2"/>
        <v>0</v>
      </c>
      <c r="R19" s="43" t="str">
        <f t="shared" si="3"/>
        <v/>
      </c>
      <c r="S19" s="43" t="str">
        <f t="shared" si="4"/>
        <v/>
      </c>
      <c r="T19" s="44" t="str">
        <f>IF(OR(ISBLANK(Data!E18),ISBLANK(Data!E18)),"",_xlfn.DAYS(Data!E18,Data!E17))</f>
        <v/>
      </c>
      <c r="U19" s="96">
        <f>COUNTIFS(Data!D18:D18,"No")</f>
        <v>0</v>
      </c>
      <c r="V19" s="94" t="str">
        <f>IF(ISBLANK(Data!C18),"",DATE(YEAR(EOMONTH(C19,-3)),MONTH(EOMONTH(C19,-3)),1))</f>
        <v/>
      </c>
      <c r="W19" s="94" t="str">
        <f>IF(ISBLANK(Data!C18),"",EOMONTH(C19,-1))</f>
        <v/>
      </c>
      <c r="X19" s="98" t="str">
        <f>IF(ISBLANK(Data!C18),"",DATE(YEAR(C19)-1,MONTH(C19),DAY(C19)))</f>
        <v/>
      </c>
      <c r="Y19" s="12"/>
      <c r="Z19" s="12"/>
      <c r="AA19" s="12"/>
    </row>
    <row r="20" spans="1:27" s="1" customFormat="1" ht="18" customHeight="1" thickBot="1">
      <c r="A20" s="12"/>
      <c r="B20" s="158" t="s">
        <v>50</v>
      </c>
      <c r="C20" s="229" t="str">
        <f>IF(ISBLANK(Data!C19),"",IF(T20=1,"",DATE(YEAR(Data!$C19),MONTH(Data!$C19),DAY(Data!$C19))))</f>
        <v/>
      </c>
      <c r="D20" s="185" t="str">
        <f>IF(ISBLANK(Data!E19),"",IF(U20=1,"",DATE(YEAR(Data!$E19),MONTH(Data!$E19),DAY(Data!$E19))))</f>
        <v/>
      </c>
      <c r="E20" s="1" t="str">
        <f>IF(S20=FALSE,"",IF(S20="N/A","",IF(ISBLANK(Data!$G19),"",COUNTIF(Data!$G19,"Yes"))))</f>
        <v/>
      </c>
      <c r="F20" s="1" t="str">
        <f>IF(S20=FALSE,"",IF(S20="N/A","",IF(ISBLANK(Data!$H19),"",IF(Data!$H19="No",0,((0.1*COUNTIF(Data!$H19,"N/A"))+COUNTIF(Data!$H19,"Yes"))))))</f>
        <v/>
      </c>
      <c r="G20" s="1" t="str">
        <f>IF(S20=FALSE,"",IF(S20="N/A","",IF(ISBLANK(Data!$I19),"",COUNTIF(Data!$I19,"Yes"))))</f>
        <v/>
      </c>
      <c r="H20" s="1" t="str">
        <f>IF(S20=FALSE,"",IF(S20="N/A","",IF(ISBLANK(Data!$J19),"",COUNTIF(Data!$J19,"Yes"))))</f>
        <v/>
      </c>
      <c r="I20" s="1" t="str">
        <f>IF(S20=FALSE,"",IF(S20="N/A","",IF(ISBLANK(Data!$K19),"",COUNTIF(Data!$K19,"Yes"))))</f>
        <v/>
      </c>
      <c r="J20" s="1" t="str">
        <f>IF(S20=FALSE,"",IF(S20="N/A","",IF(ISBLANK(Data!$L19),"",COUNTIF(Data!L19,"Yes"))))</f>
        <v/>
      </c>
      <c r="K20" s="1" t="str">
        <f>IF(S20=FALSE,"",IF(S20="N/A","",IF(ISBLANK(Data!$M19),"",COUNTIF(Data!M19,"Yes"))))</f>
        <v/>
      </c>
      <c r="L20" s="44" t="str">
        <f>IF(S20=FALSE,"",IF(S20="N/A","",IF(ISBLANK(Data!$N19),"",COUNTIF(Data!N19,"Yes"))))</f>
        <v/>
      </c>
      <c r="M20" s="31">
        <f t="shared" si="5"/>
        <v>0</v>
      </c>
      <c r="N20" s="31">
        <f t="shared" si="0"/>
        <v>0</v>
      </c>
      <c r="O20" s="31">
        <f>COUNTIF(Data!D19:N19,"")</f>
        <v>11</v>
      </c>
      <c r="P20" s="79">
        <f t="shared" si="1"/>
        <v>0</v>
      </c>
      <c r="Q20" s="43">
        <f t="shared" si="2"/>
        <v>0</v>
      </c>
      <c r="R20" s="43" t="str">
        <f t="shared" si="3"/>
        <v/>
      </c>
      <c r="S20" s="43" t="str">
        <f t="shared" si="4"/>
        <v/>
      </c>
      <c r="T20" s="44" t="str">
        <f>IF(OR(ISBLANK(Data!E19),ISBLANK(Data!E19)),"",_xlfn.DAYS(Data!E19,Data!E18))</f>
        <v/>
      </c>
      <c r="U20" s="96">
        <f>COUNTIFS(Data!D19:D19,"No")</f>
        <v>0</v>
      </c>
      <c r="V20" s="94" t="str">
        <f>IF(ISBLANK(Data!C19),"",DATE(YEAR(EOMONTH(C20,-3)),MONTH(EOMONTH(C20,-3)),1))</f>
        <v/>
      </c>
      <c r="W20" s="94" t="str">
        <f>IF(ISBLANK(Data!C19),"",EOMONTH(C20,-1))</f>
        <v/>
      </c>
      <c r="X20" s="98" t="str">
        <f>IF(ISBLANK(Data!C19),"",DATE(YEAR(C20)-1,MONTH(C20),DAY(C20)))</f>
        <v/>
      </c>
      <c r="Y20" s="12"/>
      <c r="Z20" s="12"/>
      <c r="AA20" s="12"/>
    </row>
    <row r="21" spans="1:27" s="1" customFormat="1" ht="19.5" customHeight="1" thickBot="1">
      <c r="A21" s="12"/>
      <c r="B21" s="159" t="s">
        <v>51</v>
      </c>
      <c r="C21" s="230" t="str">
        <f>IF(ISBLANK(Data!C20),"",IF(T21=1,"",DATE(YEAR(Data!$C20),MONTH(Data!$C20),DAY(Data!$C20))))</f>
        <v/>
      </c>
      <c r="D21" s="186" t="str">
        <f>IF(ISBLANK(Data!E20),"",IF(U21=1,"",DATE(YEAR(Data!$E20),MONTH(Data!$E20),DAY(Data!$E20))))</f>
        <v/>
      </c>
      <c r="E21" s="45" t="str">
        <f>IF(S21=FALSE,"",IF(S21="N/A","",IF(ISBLANK(Data!$G20),"",COUNTIF(Data!$G20,"Yes"))))</f>
        <v/>
      </c>
      <c r="F21" s="45" t="str">
        <f>IF(S21=FALSE,"",IF(S21="N/A","",IF(ISBLANK(Data!$H20),"",IF(Data!$H20="No",0,((0.1*COUNTIF(Data!$H20,"N/A"))+COUNTIF(Data!$H20,"Yes"))))))</f>
        <v/>
      </c>
      <c r="G21" s="45" t="str">
        <f>IF(S21=FALSE,"",IF(S21="N/A","",IF(ISBLANK(Data!$I20),"",COUNTIF(Data!$I20,"Yes"))))</f>
        <v/>
      </c>
      <c r="H21" s="45" t="str">
        <f>IF(S21=FALSE,"",IF(S21="N/A","",IF(ISBLANK(Data!$J20),"",COUNTIF(Data!$J20,"Yes"))))</f>
        <v/>
      </c>
      <c r="I21" s="45" t="str">
        <f>IF(S21=FALSE,"",IF(S21="N/A","",IF(ISBLANK(Data!$K20),"",COUNTIF(Data!$K20,"Yes"))))</f>
        <v/>
      </c>
      <c r="J21" s="45" t="str">
        <f>IF(S21=FALSE,"",IF(S21="N/A","",IF(ISBLANK(Data!$L20),"",COUNTIF(Data!L20,"Yes"))))</f>
        <v/>
      </c>
      <c r="K21" s="45" t="str">
        <f>IF(S21=FALSE,"",IF(S21="N/A","",IF(ISBLANK(Data!$M20),"",COUNTIF(Data!M20,"Yes"))))</f>
        <v/>
      </c>
      <c r="L21" s="46" t="str">
        <f>IF(S21=FALSE,"",IF(S21="N/A","",IF(ISBLANK(Data!$N20),"",COUNTIF(Data!N20,"Yes"))))</f>
        <v/>
      </c>
      <c r="M21" s="31">
        <f t="shared" si="5"/>
        <v>0</v>
      </c>
      <c r="N21" s="31">
        <f t="shared" si="0"/>
        <v>0</v>
      </c>
      <c r="O21" s="31">
        <f>COUNTIF(Data!D20:N20,"")</f>
        <v>11</v>
      </c>
      <c r="P21" s="79">
        <f t="shared" si="1"/>
        <v>0</v>
      </c>
      <c r="Q21" s="43">
        <f t="shared" si="2"/>
        <v>0</v>
      </c>
      <c r="R21" s="43" t="str">
        <f t="shared" si="3"/>
        <v/>
      </c>
      <c r="S21" s="43" t="str">
        <f>IF(U21=1,"N/A",IF(D21="","",D21&gt;=X21))</f>
        <v/>
      </c>
      <c r="T21" s="46" t="str">
        <f>IF(OR(ISBLANK(Data!E20),ISBLANK(Data!E20)),"",_xlfn.DAYS(Data!E20,Data!E19))</f>
        <v/>
      </c>
      <c r="U21" s="97">
        <f>COUNTIFS(Data!D20:D20,"No")</f>
        <v>0</v>
      </c>
      <c r="V21" s="94" t="str">
        <f>IF(ISBLANK(Data!C20),"",DATE(YEAR(EOMONTH(C21,-3)),MONTH(EOMONTH(C21,-3)),1))</f>
        <v/>
      </c>
      <c r="W21" s="94" t="str">
        <f>IF(ISBLANK(Data!C20),"",EOMONTH(C21,-1))</f>
        <v/>
      </c>
      <c r="X21" s="98" t="str">
        <f>IF(ISBLANK(Data!C20),"",DATE(YEAR(C21)-1,MONTH(C21),DAY(C21)))</f>
        <v/>
      </c>
      <c r="Y21" s="12"/>
      <c r="Z21" s="12"/>
      <c r="AA21" s="12"/>
    </row>
    <row r="22" spans="1:27" s="1" customFormat="1">
      <c r="A22" s="12"/>
      <c r="B22" s="95" t="s">
        <v>30</v>
      </c>
      <c r="C22" s="188">
        <f>COUNTIF(Data!D13:D20,"")</f>
        <v>8</v>
      </c>
      <c r="D22" s="81">
        <f>COUNTIF(Data!E13:E20,"")</f>
        <v>8</v>
      </c>
      <c r="E22" s="81">
        <f>COUNTIF(Data!G13:G20,"")</f>
        <v>8</v>
      </c>
      <c r="F22" s="81">
        <f>COUNTIF(Data!H13:H20,"")</f>
        <v>8</v>
      </c>
      <c r="G22" s="81">
        <f>COUNTIF(Data!I13:I20,"")</f>
        <v>8</v>
      </c>
      <c r="H22" s="81">
        <f>COUNTIF(Data!J13:J20,"")</f>
        <v>8</v>
      </c>
      <c r="I22" s="81">
        <f>COUNTIF(Data!K13:K20,"")</f>
        <v>8</v>
      </c>
      <c r="J22" s="81">
        <f>COUNTIF(Data!L13:L20,"")</f>
        <v>8</v>
      </c>
      <c r="K22" s="81">
        <f>COUNTIF(Data!M13:M20,"")</f>
        <v>8</v>
      </c>
      <c r="L22" s="81">
        <f>COUNTIF(Data!N13:N20,"")</f>
        <v>8</v>
      </c>
      <c r="M22" s="65"/>
      <c r="N22" s="63"/>
      <c r="O22" s="63"/>
      <c r="P22" s="66"/>
      <c r="Q22" s="67"/>
      <c r="R22" s="67"/>
      <c r="S22" s="67"/>
      <c r="T22" s="67"/>
      <c r="U22" s="63"/>
      <c r="V22" s="12"/>
      <c r="W22" s="12"/>
      <c r="X22" s="12"/>
      <c r="Y22" s="12"/>
      <c r="Z22" s="12"/>
      <c r="AA22" s="12"/>
    </row>
    <row r="23" spans="1:27" s="1" customFormat="1">
      <c r="A23" s="12"/>
      <c r="B23" s="96" t="s">
        <v>32</v>
      </c>
      <c r="C23" s="189">
        <f>COUNTIF(Data!D13:D20,"&lt;&gt;")</f>
        <v>0</v>
      </c>
      <c r="D23" s="64">
        <f>COUNTIF(Data!E13:E20,"&lt;&gt;")</f>
        <v>0</v>
      </c>
      <c r="E23" s="64">
        <f>COUNTIF(Data!G13:G20,"&lt;&gt;")</f>
        <v>0</v>
      </c>
      <c r="F23" s="64">
        <f>COUNTIF(Data!H13:H20,"&lt;&gt;")</f>
        <v>0</v>
      </c>
      <c r="G23" s="64">
        <f>COUNTIF(Data!I13:I20,"&lt;&gt;")</f>
        <v>0</v>
      </c>
      <c r="H23" s="64">
        <f>COUNTIF(Data!J13:J20,"&lt;&gt;")</f>
        <v>0</v>
      </c>
      <c r="I23" s="64">
        <f>COUNTIF(Data!K13:K20,"&lt;&gt;")</f>
        <v>0</v>
      </c>
      <c r="J23" s="64">
        <f>COUNTIF(Data!L13:L20,"&lt;&gt;")</f>
        <v>0</v>
      </c>
      <c r="K23" s="64">
        <f>COUNTIF(Data!M13:M20,"&lt;&gt;")</f>
        <v>0</v>
      </c>
      <c r="L23" s="64">
        <f>COUNTIF(Data!N13:N20,"&lt;&gt;")</f>
        <v>0</v>
      </c>
      <c r="M23" s="65"/>
      <c r="N23" s="63"/>
      <c r="O23" s="63"/>
      <c r="P23" s="66"/>
      <c r="Q23" s="67"/>
      <c r="R23" s="67"/>
      <c r="S23" s="67"/>
      <c r="T23" s="67"/>
      <c r="U23" s="63"/>
      <c r="V23" s="12"/>
      <c r="W23" s="12"/>
      <c r="X23" s="12"/>
      <c r="Y23" s="12"/>
      <c r="Z23" s="12"/>
      <c r="AA23" s="12"/>
    </row>
    <row r="24" spans="1:27" s="1" customFormat="1" ht="15" thickBot="1">
      <c r="A24" s="12"/>
      <c r="B24" s="96" t="s">
        <v>31</v>
      </c>
      <c r="C24" s="190"/>
      <c r="D24" s="85"/>
      <c r="E24" s="34">
        <f t="shared" ref="E24:L24" si="6">SUM(E14:E21)</f>
        <v>0</v>
      </c>
      <c r="F24" s="34">
        <f>INT(SUM(F14:F21))+(10*MOD(SUM(F14:F21),1))</f>
        <v>0</v>
      </c>
      <c r="G24" s="34">
        <f t="shared" si="6"/>
        <v>0</v>
      </c>
      <c r="H24" s="34">
        <f t="shared" si="6"/>
        <v>0</v>
      </c>
      <c r="I24" s="34">
        <f t="shared" si="6"/>
        <v>0</v>
      </c>
      <c r="J24" s="34">
        <f t="shared" si="6"/>
        <v>0</v>
      </c>
      <c r="K24" s="34">
        <f t="shared" si="6"/>
        <v>0</v>
      </c>
      <c r="L24" s="34">
        <f t="shared" si="6"/>
        <v>0</v>
      </c>
      <c r="M24" s="38">
        <f>SUM(D24:J24,L24)</f>
        <v>0</v>
      </c>
      <c r="N24" s="34"/>
      <c r="O24" s="63"/>
      <c r="P24" s="66"/>
      <c r="Q24" s="67"/>
      <c r="R24" s="67"/>
      <c r="S24" s="67"/>
      <c r="T24" s="67"/>
      <c r="U24" s="63"/>
      <c r="V24" s="12"/>
      <c r="W24" s="12"/>
      <c r="X24" s="12"/>
      <c r="Y24" s="12"/>
      <c r="Z24" s="12"/>
      <c r="AA24" s="12"/>
    </row>
    <row r="25" spans="1:27" s="1" customFormat="1">
      <c r="A25" s="12"/>
      <c r="B25" s="60" t="s">
        <v>38</v>
      </c>
      <c r="D25" s="37"/>
      <c r="E25" s="37"/>
      <c r="F25" s="37"/>
      <c r="G25" s="37"/>
      <c r="H25" s="37"/>
      <c r="I25" s="37"/>
      <c r="J25" s="37"/>
      <c r="K25" s="37"/>
      <c r="L25" s="37"/>
      <c r="M25" s="61"/>
      <c r="N25" s="37"/>
      <c r="O25" s="37"/>
      <c r="P25" s="62"/>
      <c r="Q25" s="68">
        <f>SUM(Q14:Q21)</f>
        <v>0</v>
      </c>
      <c r="R25" s="75"/>
      <c r="S25" s="75"/>
      <c r="T25" s="67"/>
      <c r="U25" s="63"/>
      <c r="V25" s="12"/>
      <c r="W25" s="12"/>
      <c r="X25" s="12"/>
      <c r="Y25" s="12"/>
      <c r="Z25" s="12"/>
      <c r="AA25" s="12"/>
    </row>
    <row r="26" spans="1:27" s="1" customFormat="1" ht="15" thickBot="1">
      <c r="A26" s="12"/>
      <c r="B26" s="2" t="s">
        <v>43</v>
      </c>
      <c r="C26" s="45"/>
      <c r="D26" s="35"/>
      <c r="E26" s="35"/>
      <c r="F26" s="35"/>
      <c r="G26" s="36"/>
      <c r="H26" s="35"/>
      <c r="I26" s="35"/>
      <c r="J26" s="35"/>
      <c r="K26" s="35"/>
      <c r="L26" s="35"/>
      <c r="M26" s="69"/>
      <c r="N26" s="35"/>
      <c r="O26" s="35"/>
      <c r="P26" s="70" t="e">
        <f>GrandTotal_YesNA/(Number_of_answered_rows*Mandatory_Question_Qty)</f>
        <v>#DIV/0!</v>
      </c>
      <c r="Q26" s="71"/>
      <c r="R26" s="71"/>
      <c r="S26" s="71"/>
      <c r="T26" s="71"/>
      <c r="U26" s="63"/>
      <c r="V26" s="12"/>
      <c r="W26" s="12"/>
      <c r="X26" s="12"/>
      <c r="Y26" s="12"/>
      <c r="Z26" s="12"/>
      <c r="AA26" s="12"/>
    </row>
    <row r="27" spans="1:27" s="1" customFormat="1" ht="15" thickBot="1">
      <c r="A27" s="12"/>
      <c r="B27" s="2" t="s">
        <v>42</v>
      </c>
      <c r="C27" s="45"/>
      <c r="D27" s="35"/>
      <c r="E27" s="35"/>
      <c r="F27" s="35"/>
      <c r="G27" s="36"/>
      <c r="H27" s="35"/>
      <c r="I27" s="35"/>
      <c r="J27" s="35"/>
      <c r="K27" s="35"/>
      <c r="L27" s="35"/>
      <c r="M27" s="69"/>
      <c r="N27" s="35"/>
      <c r="O27" s="35"/>
      <c r="P27" s="35"/>
      <c r="Q27" s="35"/>
      <c r="R27" s="35"/>
      <c r="S27" s="35"/>
      <c r="T27" s="46" t="e">
        <f>SUM(T14:T21)/COUNTIF(T14:T21,"&gt;0")</f>
        <v>#DIV/0!</v>
      </c>
      <c r="U27" s="63"/>
      <c r="V27" s="12"/>
      <c r="W27" s="12"/>
      <c r="X27" s="12"/>
      <c r="Y27" s="12"/>
      <c r="Z27" s="12"/>
      <c r="AA27" s="12"/>
    </row>
    <row r="28" spans="1:27" s="1" customFormat="1">
      <c r="A28" s="12"/>
      <c r="B28" s="12"/>
      <c r="C28" s="12"/>
      <c r="D28" s="12"/>
      <c r="E28" s="12"/>
      <c r="F28" s="12"/>
      <c r="G28" s="52"/>
      <c r="H28" s="12"/>
      <c r="I28" s="12"/>
      <c r="J28" s="12"/>
      <c r="K28" s="12"/>
      <c r="L28" s="12"/>
      <c r="M28" s="12"/>
      <c r="N28" s="12"/>
      <c r="O28" s="12"/>
      <c r="P28" s="12"/>
      <c r="Q28" s="12"/>
      <c r="R28" s="12"/>
      <c r="S28" s="12"/>
      <c r="T28" s="12"/>
      <c r="U28" s="12"/>
      <c r="V28" s="12"/>
      <c r="W28" s="12"/>
      <c r="X28" s="12"/>
      <c r="Y28" s="12"/>
      <c r="Z28" s="12"/>
      <c r="AA28" s="12"/>
    </row>
    <row r="29" spans="1:27" s="1" customFormat="1">
      <c r="A29" s="12"/>
      <c r="B29" s="12"/>
      <c r="C29" s="12"/>
      <c r="D29" s="12"/>
      <c r="E29" s="12"/>
      <c r="F29" s="12"/>
      <c r="G29" s="52"/>
      <c r="H29" s="12"/>
      <c r="I29" s="12"/>
      <c r="J29" s="12"/>
      <c r="K29" s="12"/>
      <c r="L29" s="12"/>
      <c r="M29" s="12"/>
      <c r="N29" s="12"/>
      <c r="O29" s="12"/>
      <c r="P29" s="12"/>
      <c r="Q29" s="12"/>
      <c r="R29" s="12"/>
      <c r="S29" s="12"/>
      <c r="T29" s="12"/>
      <c r="U29" s="12"/>
      <c r="V29" s="12"/>
      <c r="W29" s="12"/>
      <c r="X29" s="12"/>
      <c r="Y29" s="12"/>
      <c r="Z29" s="12"/>
      <c r="AA29" s="12"/>
    </row>
    <row r="30" spans="1:27" s="1" customFormat="1">
      <c r="A30" s="12"/>
      <c r="B30" s="12"/>
      <c r="C30" s="12"/>
      <c r="D30" s="12"/>
      <c r="E30" s="12"/>
      <c r="F30" s="12"/>
      <c r="G30" s="52"/>
      <c r="H30" s="12"/>
      <c r="I30" s="12"/>
      <c r="J30" s="12"/>
      <c r="K30" s="12"/>
      <c r="L30" s="12"/>
      <c r="M30" s="12"/>
      <c r="N30" s="12"/>
      <c r="O30" s="12"/>
      <c r="P30" s="12"/>
      <c r="Q30" s="12"/>
      <c r="R30" s="12"/>
      <c r="S30" s="12"/>
      <c r="T30" s="12"/>
      <c r="U30" s="12"/>
      <c r="V30" s="12"/>
      <c r="W30" s="12"/>
      <c r="X30" s="12"/>
      <c r="Y30" s="12"/>
      <c r="Z30" s="12"/>
      <c r="AA30" s="12"/>
    </row>
    <row r="31" spans="1:27" s="1" customForma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s="1" customForma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s="1" customForma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s="1" customFormat="1">
      <c r="A34" s="12"/>
      <c r="B34" s="12"/>
      <c r="C34" s="12"/>
      <c r="D34" s="12"/>
      <c r="E34" s="12"/>
      <c r="F34" s="12"/>
      <c r="G34" s="52"/>
      <c r="H34" s="15"/>
      <c r="I34" s="12"/>
      <c r="J34" s="12"/>
      <c r="K34" s="12"/>
      <c r="L34" s="12"/>
      <c r="M34" s="12"/>
      <c r="N34" s="12"/>
      <c r="O34" s="12"/>
      <c r="P34" s="12"/>
      <c r="Q34" s="12"/>
      <c r="R34" s="12"/>
      <c r="S34" s="12"/>
      <c r="T34" s="12"/>
      <c r="U34" s="12"/>
      <c r="V34" s="12"/>
      <c r="W34" s="12"/>
      <c r="X34" s="12"/>
      <c r="Y34" s="12"/>
      <c r="Z34" s="12"/>
      <c r="AA34" s="12"/>
    </row>
    <row r="35" spans="1:27" s="1" customFormat="1">
      <c r="A35" s="12"/>
      <c r="B35" s="12"/>
      <c r="C35" s="12"/>
      <c r="D35" s="12"/>
      <c r="E35" s="12"/>
      <c r="F35" s="12"/>
      <c r="G35" s="52"/>
      <c r="H35" s="15"/>
      <c r="I35" s="12"/>
      <c r="J35" s="12"/>
      <c r="K35" s="12"/>
      <c r="L35" s="12"/>
      <c r="M35" s="12"/>
      <c r="N35" s="12"/>
      <c r="O35" s="12"/>
      <c r="P35" s="12"/>
      <c r="Q35" s="12"/>
      <c r="R35" s="12"/>
      <c r="S35" s="12"/>
      <c r="T35" s="12"/>
      <c r="U35" s="12"/>
      <c r="V35" s="12"/>
      <c r="W35" s="12"/>
      <c r="X35" s="12"/>
      <c r="Y35" s="12"/>
      <c r="Z35" s="12"/>
      <c r="AA35" s="12"/>
    </row>
    <row r="36" spans="1:27" s="1" customFormat="1">
      <c r="A36" s="12"/>
      <c r="B36" s="12"/>
      <c r="C36" s="12"/>
      <c r="D36" s="12"/>
      <c r="E36" s="12"/>
      <c r="F36" s="12"/>
      <c r="G36" s="52"/>
      <c r="H36" s="15"/>
      <c r="I36" s="12"/>
      <c r="J36" s="12"/>
      <c r="K36" s="12"/>
      <c r="L36" s="12"/>
      <c r="M36" s="12"/>
      <c r="N36" s="12"/>
      <c r="O36" s="12"/>
      <c r="P36" s="12"/>
      <c r="Q36" s="12"/>
      <c r="R36" s="12"/>
      <c r="S36" s="12"/>
      <c r="T36" s="12"/>
      <c r="U36" s="12"/>
      <c r="V36" s="12"/>
      <c r="W36" s="12"/>
      <c r="X36" s="12"/>
      <c r="Y36" s="12"/>
      <c r="Z36" s="12"/>
      <c r="AA36" s="12"/>
    </row>
    <row r="37" spans="1:27" s="1" customForma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s="1" customForma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s="1" customForma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s="1" customForma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s="1" customForma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s="1" customForma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s="1" customForma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s="1" customForma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s="1" customForma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s="1" customForma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s="1" customForma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s="1" customForma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idden="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idden="1">
      <c r="V50" s="11"/>
      <c r="W50" s="11"/>
      <c r="X50" s="11"/>
      <c r="Y50" s="11"/>
      <c r="Z50" s="11"/>
      <c r="AA50" s="11"/>
    </row>
    <row r="51" spans="1:27" hidden="1">
      <c r="V51" s="11"/>
      <c r="W51" s="11"/>
      <c r="X51" s="11"/>
      <c r="Y51" s="11"/>
      <c r="Z51" s="11"/>
      <c r="AA51" s="11"/>
    </row>
    <row r="52" spans="1:27" hidden="1">
      <c r="V52" s="11"/>
      <c r="W52" s="11"/>
      <c r="X52" s="11"/>
      <c r="Y52" s="11"/>
      <c r="Z52" s="11"/>
      <c r="AA52" s="11"/>
    </row>
    <row r="53" spans="1:27" hidden="1">
      <c r="V53" s="11"/>
      <c r="W53" s="11"/>
      <c r="X53" s="11"/>
      <c r="Y53" s="11"/>
      <c r="Z53" s="11"/>
      <c r="AA53" s="11"/>
    </row>
    <row r="54" spans="1:27" hidden="1">
      <c r="V54" s="11"/>
      <c r="W54" s="11"/>
      <c r="X54" s="11"/>
      <c r="Y54" s="11"/>
      <c r="Z54" s="11"/>
      <c r="AA54" s="11"/>
    </row>
    <row r="55" spans="1:27" hidden="1">
      <c r="V55" s="11"/>
      <c r="W55" s="11"/>
      <c r="X55" s="11"/>
      <c r="Y55" s="11"/>
      <c r="Z55" s="11"/>
      <c r="AA55" s="11"/>
    </row>
  </sheetData>
  <sheetProtection algorithmName="SHA-512" hashValue="pDMZTHIMbqfo8AGwbxi59cpJecgu7K/IvcSGoNDvk5FXpb1hc/edAqkXCFVBif0A3hS9bP9X16nZd25dzwsU7w==" saltValue="duGmhN6JlOQ214BG2QVM1A==" spinCount="100000" sheet="1" objects="1" scenarios="1" selectLockedCells="1" selectUnlockedCells="1"/>
  <mergeCells count="2">
    <mergeCell ref="G6:G7"/>
    <mergeCell ref="M12:X12"/>
  </mergeCells>
  <phoneticPr fontId="21" type="noConversion"/>
  <conditionalFormatting sqref="R14:S21">
    <cfRule type="containsText" dxfId="0" priority="1" operator="containsText" text="TRUE">
      <formula>NOT(ISERROR(SEARCH("TRUE",R14)))</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scriptId id="ms-officescript%3A%2F%2Fonedrive_business_itemlink%2F01IF5YLQC5NEHNT7WME5A35KT5QTB6G4RO:ms-officescript%3A%2F%2Fonedrive_business_sharinglink%2Fu!aHR0cHM6Ly9oZWFsdGhxbGQtbXkuc2hhcmVwb2ludC5jb20vOnU6L2cvcGVyc29uYWwvYWFyb25fdmFuZ2FyZGVyZW5faGVhbHRoX3FsZF9nb3ZfYXUvRVYxcER0bi16Q2RCdnFwOWhNUGpjaTRCVVJxenZXcER1Zk9pNVZWSEs3NFM5dw"/>
  <scriptId xmlns="" id="ms-officescript%3A%2F%2Fonedrive_business_itemlink%2F01IF5YLQHBZRQSCOEAKVCZJNJSCMWRCHRI:ms-officescript%3A%2F%2Fonedrive_business_sharinglink%2Fu!aHR0cHM6Ly9oZWFsdGhxbGQtbXkuc2hhcmVwb2ludC5jb20vOnU6L2cvcGVyc29uYWwvYWFyb25fdmFuZ2FyZGVyZW5faGVhbHRoX3FsZF9nb3ZfYXUvRWVITVlTRTRnRlZGbExVeUV5MFJIaWdCUU5CZDFWdmE0dFBLbkhGbk9CbXJUZw"/>
</scriptIds>
</file>

<file path=customXml/itemProps1.xml><?xml version="1.0" encoding="utf-8"?>
<ds:datastoreItem xmlns:ds="http://schemas.openxmlformats.org/officeDocument/2006/customXml" ds:itemID="{DEF6C663-0165-4F31-BB51-39A832F86807}">
  <ds:schemaRefs>
    <ds:schemaRef ds:uri="http://schemas.microsoft.com/office/extensibility/maker/v1.0"/>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Data</vt:lpstr>
      <vt:lpstr>Summary</vt:lpstr>
      <vt:lpstr>audit_answer_flagq1y1</vt:lpstr>
      <vt:lpstr>audit_answer_flagq1y2</vt:lpstr>
      <vt:lpstr>audit_answer_flagq2y1</vt:lpstr>
      <vt:lpstr>audit_answer_flagq2y2</vt:lpstr>
      <vt:lpstr>audit_answer_flagq3y1</vt:lpstr>
      <vt:lpstr>audit_answer_flagq3y2</vt:lpstr>
      <vt:lpstr>audit_answer_flagq4y1</vt:lpstr>
      <vt:lpstr>audit_answer_flagq4y2</vt:lpstr>
      <vt:lpstr>GrandTotal_YesNA</vt:lpstr>
      <vt:lpstr>hospitalname</vt:lpstr>
      <vt:lpstr>Last_Audit_Date</vt:lpstr>
      <vt:lpstr>last_MAC_formatted</vt:lpstr>
      <vt:lpstr>Mandatory_Question_Qty</vt:lpstr>
      <vt:lpstr>Mean_Overall_percent_yesNA</vt:lpstr>
      <vt:lpstr>num_residents</vt:lpstr>
      <vt:lpstr>num_residents_val</vt:lpstr>
      <vt:lpstr>num_yes_q1y1</vt:lpstr>
      <vt:lpstr>num_yes_q1y2</vt:lpstr>
      <vt:lpstr>num_yes_q2y1</vt:lpstr>
      <vt:lpstr>num_yes_q2y2</vt:lpstr>
      <vt:lpstr>num_yes_q3y1</vt:lpstr>
      <vt:lpstr>num_yes_q3y2</vt:lpstr>
      <vt:lpstr>num_yes_q4y1</vt:lpstr>
      <vt:lpstr>num_yes_q4y2</vt:lpstr>
      <vt:lpstr>Number_of_answered_rows</vt:lpstr>
      <vt:lpstr>YesNo_List</vt:lpstr>
      <vt:lpstr>YesNoNA_List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azza</dc:creator>
  <cp:lastModifiedBy>Brooke Blakeley</cp:lastModifiedBy>
  <dcterms:created xsi:type="dcterms:W3CDTF">2018-11-16T21:11:21Z</dcterms:created>
  <dcterms:modified xsi:type="dcterms:W3CDTF">2025-07-03T02:33:41Z</dcterms:modified>
</cp:coreProperties>
</file>